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Data entry" sheetId="1" r:id="rId1"/>
    <sheet name="lookup" sheetId="2" state="hidden" r:id="rId2"/>
  </sheets>
  <definedNames>
    <definedName name="Entry">lookup!$C$6</definedName>
    <definedName name="fees">lookup!$F$6:$J$12</definedName>
    <definedName name="Gender">lookup!$A$6:$A$7</definedName>
    <definedName name="Grade">lookup!$B$6:$B$15</definedName>
    <definedName name="listnames">OFFSET('Data entry'!$C$11,1,0,MAX('Data entry'!$B:$B),1)</definedName>
    <definedName name="member">lookup!$D$6:$D$7</definedName>
    <definedName name="Names">'Data entry'!$A$12:$A$42</definedName>
    <definedName name="_xlnm.Print_Titles" localSheetId="0">'Data entry'!$A:$A,'Data entry'!$1:$11</definedName>
  </definedNames>
  <calcPr calcId="144525"/>
</workbook>
</file>

<file path=xl/sharedStrings.xml><?xml version="1.0" encoding="utf-8"?>
<sst xmlns="http://schemas.openxmlformats.org/spreadsheetml/2006/main" count="77" uniqueCount="73">
  <si>
    <t>TNM  OPEN CHAMPIONSHIP 2023</t>
  </si>
  <si>
    <t>TEAM &amp; OFFICIALS LIST</t>
  </si>
  <si>
    <t>Club Name:</t>
  </si>
  <si>
    <t>Instructor Name:</t>
  </si>
  <si>
    <t>Home phone:</t>
  </si>
  <si>
    <t>Instructor email:</t>
  </si>
  <si>
    <t xml:space="preserve">Mobile: </t>
  </si>
  <si>
    <t>Total number of competitors</t>
  </si>
  <si>
    <t>Total fees</t>
  </si>
  <si>
    <t>Athletes/Officials information</t>
  </si>
  <si>
    <t>Events being entered</t>
  </si>
  <si>
    <t>Late fee</t>
  </si>
  <si>
    <t>Fee Due</t>
  </si>
  <si>
    <t>Pairs &amp; Teams member names</t>
  </si>
  <si>
    <t>Official</t>
  </si>
  <si>
    <t xml:space="preserve">Athlete or </t>
  </si>
  <si>
    <t xml:space="preserve">Enter this information for athletes </t>
  </si>
  <si>
    <t>Kyorugi competitors only</t>
  </si>
  <si>
    <t>Traditional Poomsae</t>
  </si>
  <si>
    <t>Pairs</t>
  </si>
  <si>
    <t>Teams</t>
  </si>
  <si>
    <t>Corner</t>
  </si>
  <si>
    <t xml:space="preserve">Poomsae </t>
  </si>
  <si>
    <t>Official Name</t>
  </si>
  <si>
    <t>number</t>
  </si>
  <si>
    <t>sorted list</t>
  </si>
  <si>
    <t>Column1</t>
  </si>
  <si>
    <t>Date of birth</t>
  </si>
  <si>
    <t>Age</t>
  </si>
  <si>
    <t>Sex</t>
  </si>
  <si>
    <t>Grade</t>
  </si>
  <si>
    <t>Weight KG's</t>
  </si>
  <si>
    <t>Height CM's</t>
  </si>
  <si>
    <t>Kyorugi</t>
  </si>
  <si>
    <t xml:space="preserve"> Individual</t>
  </si>
  <si>
    <t xml:space="preserve"> Pairs</t>
  </si>
  <si>
    <t xml:space="preserve"> Teams</t>
  </si>
  <si>
    <t>Whanau</t>
  </si>
  <si>
    <t>Fee</t>
  </si>
  <si>
    <t>Column6</t>
  </si>
  <si>
    <t>Column7</t>
  </si>
  <si>
    <t xml:space="preserve"> Name</t>
  </si>
  <si>
    <t>Name 1</t>
  </si>
  <si>
    <t>Name 2</t>
  </si>
  <si>
    <t>Coach</t>
  </si>
  <si>
    <t>Referee</t>
  </si>
  <si>
    <t>Jury</t>
  </si>
  <si>
    <t>Judge</t>
  </si>
  <si>
    <t xml:space="preserve"> Judge</t>
  </si>
  <si>
    <t>Club</t>
  </si>
  <si>
    <t>Instructor</t>
  </si>
  <si>
    <t>Year</t>
  </si>
  <si>
    <t>Gender</t>
  </si>
  <si>
    <t>Entry</t>
  </si>
  <si>
    <t>TUNZ member</t>
  </si>
  <si>
    <t>no. events</t>
  </si>
  <si>
    <t>TUNZ adult</t>
  </si>
  <si>
    <t>non adult</t>
  </si>
  <si>
    <t>non youth</t>
  </si>
  <si>
    <t>M</t>
  </si>
  <si>
    <t>Y</t>
  </si>
  <si>
    <t>F</t>
  </si>
  <si>
    <t>N</t>
  </si>
  <si>
    <t>BB</t>
  </si>
  <si>
    <t>K40 Physical</t>
  </si>
  <si>
    <t>P10 Visual Impairment</t>
  </si>
  <si>
    <t>K60 Deaf</t>
  </si>
  <si>
    <t>P20 Intellectual Impairment (INAS/ Virtus Eligibility Criteria)</t>
  </si>
  <si>
    <t>P30 Neurological</t>
  </si>
  <si>
    <t>P40 Physical</t>
  </si>
  <si>
    <t>P50 Wheelchair</t>
  </si>
  <si>
    <t>P60 Deaf</t>
  </si>
  <si>
    <t>P70 Short stature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</si>
</sst>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44" formatCode="_-&quot;$&quot;* #,##0.00_-;\-&quot;$&quot;* #,##0.00_-;_-&quot;$&quot;* &quot;-&quot;??_-;_-@_-"/>
    <numFmt numFmtId="42" formatCode="_-&quot;$&quot;* #,##0_-;\-&quot;$&quot;* #,##0_-;_-&quot;$&quot;* &quot;-&quot;_-;_-@_-"/>
  </numFmts>
  <fonts count="29">
    <font>
      <sz val="11"/>
      <color theme="1"/>
      <name val="Calibri"/>
      <charset val="134"/>
      <scheme val="minor"/>
    </font>
    <font>
      <sz val="7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4D4F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2" fillId="20" borderId="28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8" borderId="2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3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29" borderId="25" applyNumberFormat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8">
    <xf numFmtId="0" fontId="0" fillId="0" borderId="0" xfId="0"/>
    <xf numFmtId="58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76" fontId="4" fillId="0" borderId="0" xfId="5" applyNumberFormat="1" applyFont="1" applyAlignment="1">
      <alignment horizontal="right"/>
    </xf>
    <xf numFmtId="176" fontId="4" fillId="0" borderId="0" xfId="5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2" borderId="20" xfId="0" applyFill="1" applyBorder="1"/>
    <xf numFmtId="0" fontId="0" fillId="2" borderId="10" xfId="0" applyFill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8" xfId="0" applyFill="1" applyBorder="1"/>
    <xf numFmtId="0" fontId="3" fillId="3" borderId="10" xfId="0" applyFont="1" applyFill="1" applyBorder="1"/>
    <xf numFmtId="0" fontId="6" fillId="3" borderId="6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4" borderId="6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6" fillId="4" borderId="21" xfId="0" applyFont="1" applyFill="1" applyBorder="1"/>
    <xf numFmtId="0" fontId="6" fillId="0" borderId="0" xfId="0" applyFont="1"/>
    <xf numFmtId="0" fontId="6" fillId="5" borderId="2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4" borderId="6" xfId="0" applyFont="1" applyFill="1" applyBorder="1"/>
    <xf numFmtId="0" fontId="7" fillId="4" borderId="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0" fillId="0" borderId="6" xfId="0" applyBorder="1"/>
    <xf numFmtId="0" fontId="6" fillId="0" borderId="10" xfId="0" applyFont="1" applyBorder="1"/>
    <xf numFmtId="0" fontId="0" fillId="0" borderId="21" xfId="0" applyBorder="1"/>
    <xf numFmtId="0" fontId="6" fillId="0" borderId="11" xfId="0" applyFont="1" applyBorder="1"/>
    <xf numFmtId="0" fontId="0" fillId="0" borderId="9" xfId="0" applyBorder="1"/>
    <xf numFmtId="0" fontId="6" fillId="0" borderId="23" xfId="0" applyFont="1" applyBorder="1"/>
    <xf numFmtId="0" fontId="6" fillId="0" borderId="12" xfId="0" applyFont="1" applyBorder="1"/>
    <xf numFmtId="0" fontId="3" fillId="4" borderId="8" xfId="0" applyFont="1" applyFill="1" applyBorder="1" applyAlignment="1">
      <alignment horizontal="left"/>
    </xf>
    <xf numFmtId="0" fontId="0" fillId="6" borderId="6" xfId="0" applyFill="1" applyBorder="1"/>
    <xf numFmtId="0" fontId="6" fillId="4" borderId="6" xfId="0" applyFont="1" applyFill="1" applyBorder="1" applyAlignment="1">
      <alignment horizontal="center"/>
    </xf>
    <xf numFmtId="0" fontId="0" fillId="6" borderId="9" xfId="0" applyFill="1" applyBorder="1"/>
    <xf numFmtId="0" fontId="7" fillId="6" borderId="9" xfId="0" applyFont="1" applyFill="1" applyBorder="1" applyAlignment="1">
      <alignment horizontal="left"/>
    </xf>
    <xf numFmtId="0" fontId="0" fillId="0" borderId="0" xfId="0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6">
    <dxf>
      <border>
        <left/>
        <right style="thin">
          <color auto="1"/>
        </right>
        <top/>
        <bottom/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  <border>
        <left/>
        <right style="thin">
          <color auto="1"/>
        </right>
        <top/>
        <bottom/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0" formatCode="General"/>
      <alignment horizontal="center"/>
    </dxf>
    <dxf>
      <numFmt numFmtId="0" formatCode="General"/>
      <border>
        <left style="thin">
          <color auto="1"/>
        </left>
        <right style="thin">
          <color auto="1"/>
        </right>
        <top/>
        <bottom/>
      </border>
    </dxf>
    <dxf>
      <numFmt numFmtId="0" formatCode="General"/>
    </dxf>
    <dxf>
      <font>
        <name val="Calibri"/>
        <scheme val="none"/>
        <family val="2"/>
        <strike val="0"/>
        <u val="none"/>
        <sz val="10"/>
        <color theme="1"/>
      </font>
    </dxf>
    <dxf>
      <font>
        <name val="Calibri"/>
        <scheme val="none"/>
        <family val="2"/>
        <strike val="0"/>
        <u val="none"/>
        <sz val="10"/>
        <color theme="1"/>
      </font>
    </dxf>
    <dxf>
      <font>
        <name val="Calibri"/>
        <scheme val="none"/>
        <family val="2"/>
        <strike val="0"/>
        <u val="none"/>
        <sz val="10"/>
        <color theme="1"/>
      </font>
      <border>
        <left/>
        <right style="thin">
          <color auto="1"/>
        </right>
        <top/>
        <bottom/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  <border>
        <left/>
        <right style="thin">
          <color auto="1"/>
        </right>
        <top/>
        <bottom/>
      </border>
    </dxf>
    <dxf>
      <numFmt numFmtId="0" formatCode="General"/>
      <alignment horizontal="center"/>
    </dxf>
    <dxf>
      <numFmt numFmtId="0" formatCode="General"/>
      <alignment horizontal="center"/>
      <border>
        <left/>
        <right style="thin">
          <color auto="1"/>
        </right>
        <top/>
        <bottom/>
      </border>
    </dxf>
    <dxf>
      <font>
        <b val="0"/>
        <i val="0"/>
      </font>
    </dxf>
  </dxfs>
  <tableStyles count="1" defaultTableStyle="Table Style 1" defaultPivotStyle="PivotStyleLight16">
    <tableStyle name="Table Style 1" pivot="0" count="1">
      <tableStyleElement type="headerRow" dxfId="25"/>
    </tableStyle>
  </tableStyles>
  <colors>
    <mruColors>
      <color rgb="00F4D4F0"/>
      <color rgb="00EDB9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232410</xdr:colOff>
      <xdr:row>7</xdr:row>
      <xdr:rowOff>32385</xdr:rowOff>
    </xdr:to>
    <xdr:sp>
      <xdr:nvSpPr>
        <xdr:cNvPr id="5" name="TextBox 4"/>
        <xdr:cNvSpPr txBox="1"/>
      </xdr:nvSpPr>
      <xdr:spPr>
        <a:xfrm>
          <a:off x="2657475" y="1050290"/>
          <a:ext cx="1794510" cy="41338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800" baseline="0"/>
            <a:t>click on cell and use pulldown menu or enter "M" or "F"</a:t>
          </a:r>
          <a:endParaRPr lang="en-NZ" sz="800" baseline="0"/>
        </a:p>
        <a:p>
          <a:endParaRPr lang="en-NZ" sz="1100"/>
        </a:p>
      </xdr:txBody>
    </xdr:sp>
    <xdr:clientData/>
  </xdr:twoCellAnchor>
  <xdr:twoCellAnchor>
    <xdr:from>
      <xdr:col>6</xdr:col>
      <xdr:colOff>161925</xdr:colOff>
      <xdr:row>7</xdr:row>
      <xdr:rowOff>30480</xdr:rowOff>
    </xdr:from>
    <xdr:to>
      <xdr:col>6</xdr:col>
      <xdr:colOff>302895</xdr:colOff>
      <xdr:row>10</xdr:row>
      <xdr:rowOff>142875</xdr:rowOff>
    </xdr:to>
    <xdr:cxnSp>
      <xdr:nvCxnSpPr>
        <xdr:cNvPr id="6" name="Straight Arrow Connector 5"/>
        <xdr:cNvCxnSpPr>
          <a:stCxn id="5" idx="2"/>
        </xdr:cNvCxnSpPr>
      </xdr:nvCxnSpPr>
      <xdr:spPr>
        <a:xfrm flipH="1">
          <a:off x="3505200" y="1461770"/>
          <a:ext cx="140970" cy="648335"/>
        </a:xfrm>
        <a:prstGeom prst="straightConnector1">
          <a:avLst/>
        </a:prstGeom>
        <a:ln w="28575">
          <a:solidFill>
            <a:schemeClr val="accent5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6</xdr:row>
      <xdr:rowOff>30480</xdr:rowOff>
    </xdr:from>
    <xdr:to>
      <xdr:col>14</xdr:col>
      <xdr:colOff>685803</xdr:colOff>
      <xdr:row>7</xdr:row>
      <xdr:rowOff>140971</xdr:rowOff>
    </xdr:to>
    <xdr:sp>
      <xdr:nvSpPr>
        <xdr:cNvPr id="7" name="Right Brace 6"/>
        <xdr:cNvSpPr/>
      </xdr:nvSpPr>
      <xdr:spPr>
        <a:xfrm rot="5400000">
          <a:off x="7145020" y="-34925"/>
          <a:ext cx="301625" cy="2914015"/>
        </a:xfrm>
        <a:prstGeom prst="rightBrace">
          <a:avLst/>
        </a:prstGeom>
        <a:ln w="3175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11</xdr:col>
      <xdr:colOff>533400</xdr:colOff>
      <xdr:row>3</xdr:row>
      <xdr:rowOff>179070</xdr:rowOff>
    </xdr:from>
    <xdr:to>
      <xdr:col>13</xdr:col>
      <xdr:colOff>165735</xdr:colOff>
      <xdr:row>6</xdr:row>
      <xdr:rowOff>102870</xdr:rowOff>
    </xdr:to>
    <xdr:sp>
      <xdr:nvSpPr>
        <xdr:cNvPr id="8" name="TextBox 7"/>
        <xdr:cNvSpPr txBox="1"/>
      </xdr:nvSpPr>
      <xdr:spPr>
        <a:xfrm>
          <a:off x="6915150" y="848360"/>
          <a:ext cx="899160" cy="4953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800" baseline="0"/>
            <a:t>click on cell and use pulldown menu or enter "Y" on events being entered</a:t>
          </a:r>
          <a:endParaRPr lang="en-NZ" sz="800" baseline="0"/>
        </a:p>
        <a:p>
          <a:endParaRPr lang="en-NZ" sz="1100"/>
        </a:p>
      </xdr:txBody>
    </xdr:sp>
    <xdr:clientData/>
  </xdr:twoCellAnchor>
  <xdr:twoCellAnchor>
    <xdr:from>
      <xdr:col>22</xdr:col>
      <xdr:colOff>11430</xdr:colOff>
      <xdr:row>6</xdr:row>
      <xdr:rowOff>20955</xdr:rowOff>
    </xdr:from>
    <xdr:to>
      <xdr:col>26</xdr:col>
      <xdr:colOff>590550</xdr:colOff>
      <xdr:row>7</xdr:row>
      <xdr:rowOff>131446</xdr:rowOff>
    </xdr:to>
    <xdr:sp>
      <xdr:nvSpPr>
        <xdr:cNvPr id="9" name="Right Brace 8"/>
        <xdr:cNvSpPr/>
      </xdr:nvSpPr>
      <xdr:spPr>
        <a:xfrm rot="5400000">
          <a:off x="14123035" y="103505"/>
          <a:ext cx="301625" cy="2617470"/>
        </a:xfrm>
        <a:prstGeom prst="rightBrace">
          <a:avLst/>
        </a:prstGeom>
        <a:ln w="3175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23</xdr:col>
      <xdr:colOff>36194</xdr:colOff>
      <xdr:row>4</xdr:row>
      <xdr:rowOff>102870</xdr:rowOff>
    </xdr:from>
    <xdr:to>
      <xdr:col>26</xdr:col>
      <xdr:colOff>51434</xdr:colOff>
      <xdr:row>6</xdr:row>
      <xdr:rowOff>93345</xdr:rowOff>
    </xdr:to>
    <xdr:sp>
      <xdr:nvSpPr>
        <xdr:cNvPr id="10" name="TextBox 9"/>
        <xdr:cNvSpPr txBox="1"/>
      </xdr:nvSpPr>
      <xdr:spPr>
        <a:xfrm>
          <a:off x="13513435" y="962660"/>
          <a:ext cx="152971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800" baseline="0"/>
            <a:t>click on cell and use pulldown menu or enter "Y" </a:t>
          </a:r>
          <a:endParaRPr lang="en-NZ" sz="800" baseline="0"/>
        </a:p>
        <a:p>
          <a:endParaRPr lang="en-NZ" sz="1100"/>
        </a:p>
      </xdr:txBody>
    </xdr:sp>
    <xdr:clientData/>
  </xdr:twoCellAnchor>
  <xdr:twoCellAnchor>
    <xdr:from>
      <xdr:col>17</xdr:col>
      <xdr:colOff>9524</xdr:colOff>
      <xdr:row>6</xdr:row>
      <xdr:rowOff>15241</xdr:rowOff>
    </xdr:from>
    <xdr:to>
      <xdr:col>21</xdr:col>
      <xdr:colOff>590549</xdr:colOff>
      <xdr:row>7</xdr:row>
      <xdr:rowOff>133352</xdr:rowOff>
    </xdr:to>
    <xdr:sp>
      <xdr:nvSpPr>
        <xdr:cNvPr id="11" name="Right Brace 10"/>
        <xdr:cNvSpPr/>
      </xdr:nvSpPr>
      <xdr:spPr>
        <a:xfrm rot="5400000">
          <a:off x="11132185" y="133985"/>
          <a:ext cx="309245" cy="2552700"/>
        </a:xfrm>
        <a:prstGeom prst="rightBrace">
          <a:avLst/>
        </a:prstGeom>
        <a:ln w="3175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21</xdr:col>
      <xdr:colOff>514350</xdr:colOff>
      <xdr:row>6</xdr:row>
      <xdr:rowOff>91440</xdr:rowOff>
    </xdr:to>
    <xdr:sp>
      <xdr:nvSpPr>
        <xdr:cNvPr id="12" name="TextBox 11"/>
        <xdr:cNvSpPr txBox="1"/>
      </xdr:nvSpPr>
      <xdr:spPr>
        <a:xfrm>
          <a:off x="10144125" y="812165"/>
          <a:ext cx="2343150" cy="52006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800" baseline="0"/>
            <a:t>As names are entered in the athlete name column they will be available on the pulldown menus for selection</a:t>
          </a:r>
          <a:endParaRPr lang="en-NZ" sz="800" baseline="0"/>
        </a:p>
        <a:p>
          <a:endParaRPr lang="en-NZ" sz="1100"/>
        </a:p>
      </xdr:txBody>
    </xdr:sp>
    <xdr:clientData/>
  </xdr:twoCellAnchor>
  <xdr:twoCellAnchor>
    <xdr:from>
      <xdr:col>8</xdr:col>
      <xdr:colOff>264795</xdr:colOff>
      <xdr:row>4</xdr:row>
      <xdr:rowOff>129540</xdr:rowOff>
    </xdr:from>
    <xdr:to>
      <xdr:col>10</xdr:col>
      <xdr:colOff>0</xdr:colOff>
      <xdr:row>7</xdr:row>
      <xdr:rowOff>104775</xdr:rowOff>
    </xdr:to>
    <xdr:sp>
      <xdr:nvSpPr>
        <xdr:cNvPr id="13" name="TextBox 12"/>
        <xdr:cNvSpPr txBox="1"/>
      </xdr:nvSpPr>
      <xdr:spPr>
        <a:xfrm>
          <a:off x="4484370" y="989330"/>
          <a:ext cx="1316355" cy="54673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800" baseline="0"/>
            <a:t>click on cell and use pulldown menu to select correct grade</a:t>
          </a:r>
          <a:endParaRPr lang="en-NZ" sz="800" baseline="0"/>
        </a:p>
        <a:p>
          <a:endParaRPr lang="en-NZ" sz="1100"/>
        </a:p>
      </xdr:txBody>
    </xdr:sp>
    <xdr:clientData/>
  </xdr:twoCellAnchor>
  <xdr:twoCellAnchor>
    <xdr:from>
      <xdr:col>7</xdr:col>
      <xdr:colOff>333375</xdr:colOff>
      <xdr:row>7</xdr:row>
      <xdr:rowOff>9525</xdr:rowOff>
    </xdr:from>
    <xdr:to>
      <xdr:col>8</xdr:col>
      <xdr:colOff>631508</xdr:colOff>
      <xdr:row>10</xdr:row>
      <xdr:rowOff>133350</xdr:rowOff>
    </xdr:to>
    <xdr:cxnSp>
      <xdr:nvCxnSpPr>
        <xdr:cNvPr id="14" name="Straight Arrow Connector 13"/>
        <xdr:cNvCxnSpPr/>
      </xdr:nvCxnSpPr>
      <xdr:spPr>
        <a:xfrm flipH="1">
          <a:off x="4038600" y="1440815"/>
          <a:ext cx="812165" cy="659765"/>
        </a:xfrm>
        <a:prstGeom prst="straightConnector1">
          <a:avLst/>
        </a:prstGeom>
        <a:ln w="28575">
          <a:solidFill>
            <a:schemeClr val="accent5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11:AC42" totalsRowShown="0">
  <autoFilter ref="A11:AC42"/>
  <tableColumns count="29">
    <tableColumn id="1" name="Official Name" dataDxfId="0"/>
    <tableColumn id="2" name="number"/>
    <tableColumn id="3" name="sorted list"/>
    <tableColumn id="4" name="Column1" dataDxfId="1"/>
    <tableColumn id="5" name="Date of birth"/>
    <tableColumn id="6" name="Age" dataDxfId="2"/>
    <tableColumn id="7" name="Sex" dataDxfId="3"/>
    <tableColumn id="8" name="Grade" dataDxfId="4"/>
    <tableColumn id="9" name="Weight KG's" dataDxfId="5"/>
    <tableColumn id="10" name="Height CM's" dataDxfId="6"/>
    <tableColumn id="11" name="Kyorugi" dataDxfId="7"/>
    <tableColumn id="15" name=" Individual" dataDxfId="8"/>
    <tableColumn id="16" name=" Pairs" dataDxfId="9"/>
    <tableColumn id="17" name=" Teams" dataDxfId="10"/>
    <tableColumn id="18" name="Whanau" dataDxfId="11"/>
    <tableColumn id="32" name="Late fee" dataDxfId="12"/>
    <tableColumn id="19" name="Fee" dataDxfId="13"/>
    <tableColumn id="20" name="Column6" dataDxfId="14"/>
    <tableColumn id="21" name="Column7"/>
    <tableColumn id="22" name=" Name" dataDxfId="15"/>
    <tableColumn id="23" name="Name 1" dataDxfId="16"/>
    <tableColumn id="24" name="Name 2" dataDxfId="17"/>
    <tableColumn id="25" name="Coach" dataDxfId="18"/>
    <tableColumn id="26" name="Referee" dataDxfId="19"/>
    <tableColumn id="27" name="Jury" dataDxfId="20"/>
    <tableColumn id="28" name="Judge" dataDxfId="21"/>
    <tableColumn id="29" name=" Judge" dataDxfId="22"/>
    <tableColumn id="30" name="Club" dataDxfId="23"/>
    <tableColumn id="31" name="Instructor" dataDxfId="2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45"/>
  <sheetViews>
    <sheetView tabSelected="1" workbookViewId="0">
      <pane xSplit="3" ySplit="10" topLeftCell="E11" activePane="bottomRight" state="frozen"/>
      <selection/>
      <selection pane="topRight"/>
      <selection pane="bottomLeft"/>
      <selection pane="bottomRight" activeCell="D2" sqref="D2:F2"/>
    </sheetView>
  </sheetViews>
  <sheetFormatPr defaultColWidth="9" defaultRowHeight="15"/>
  <cols>
    <col min="1" max="1" width="26" customWidth="1"/>
    <col min="2" max="2" width="37" hidden="1" customWidth="1"/>
    <col min="3" max="3" width="0.142857142857143" hidden="1" customWidth="1"/>
    <col min="4" max="4" width="0.142857142857143" customWidth="1"/>
    <col min="5" max="5" width="13.7142857142857" customWidth="1"/>
    <col min="6" max="6" width="10.2857142857143" customWidth="1"/>
    <col min="7" max="7" width="5.42857142857143" customWidth="1"/>
    <col min="8" max="8" width="7.71428571428571" customWidth="1"/>
    <col min="9" max="10" width="11.8571428571429" customWidth="1"/>
    <col min="11" max="11" width="8.71428571428571" customWidth="1"/>
    <col min="12" max="12" width="11.7142857142857" customWidth="1"/>
    <col min="13" max="13" width="7.28571428571429" customWidth="1"/>
    <col min="14" max="14" width="6.85714285714286" customWidth="1"/>
    <col min="15" max="15" width="9.71428571428571" customWidth="1"/>
    <col min="16" max="16" width="10.1428571428571" customWidth="1"/>
    <col min="17" max="17" width="8.71428571428571" customWidth="1"/>
    <col min="18" max="18" width="8" hidden="1" customWidth="1"/>
    <col min="19" max="19" width="6.42857142857143" hidden="1" customWidth="1"/>
    <col min="20" max="22" width="14.7142857142857" customWidth="1"/>
    <col min="23" max="23" width="7.85714285714286" customWidth="1"/>
    <col min="24" max="24" width="8.71428571428571" customWidth="1"/>
    <col min="25" max="25" width="6.71428571428571" customWidth="1"/>
    <col min="26" max="26" width="7.28571428571429" customWidth="1"/>
    <col min="28" max="28" width="26.5714285714286" customWidth="1"/>
    <col min="29" max="29" width="18" customWidth="1"/>
  </cols>
  <sheetData>
    <row r="1" ht="16.5" spans="6:11">
      <c r="F1" s="3" t="s">
        <v>0</v>
      </c>
      <c r="K1" s="3" t="s">
        <v>1</v>
      </c>
    </row>
    <row r="2" ht="20.45" customHeight="1" spans="1:17">
      <c r="A2" s="4" t="s">
        <v>2</v>
      </c>
      <c r="D2" s="5"/>
      <c r="E2" s="6"/>
      <c r="F2" s="7"/>
      <c r="H2" s="8" t="s">
        <v>3</v>
      </c>
      <c r="J2" s="28"/>
      <c r="K2" s="29"/>
      <c r="L2" s="30" t="s">
        <v>4</v>
      </c>
      <c r="M2" s="31"/>
      <c r="N2" s="32"/>
      <c r="O2" s="32"/>
      <c r="P2" s="32"/>
      <c r="Q2" s="57"/>
    </row>
    <row r="3" ht="15.75" spans="1:17">
      <c r="A3" s="9"/>
      <c r="H3" s="8" t="s">
        <v>5</v>
      </c>
      <c r="J3" s="33"/>
      <c r="K3" s="34"/>
      <c r="L3" s="30" t="s">
        <v>6</v>
      </c>
      <c r="M3" s="35"/>
      <c r="N3" s="36"/>
      <c r="O3" s="36"/>
      <c r="P3" s="36"/>
      <c r="Q3" s="58"/>
    </row>
    <row r="4" spans="1:16">
      <c r="A4" s="8" t="s">
        <v>7</v>
      </c>
      <c r="B4" s="8"/>
      <c r="C4" s="8"/>
      <c r="D4" s="8"/>
      <c r="E4" s="10">
        <f>COUNTIF(Table1[Fee],"&lt;&gt;0")</f>
        <v>0</v>
      </c>
      <c r="K4" s="37"/>
      <c r="M4" s="24"/>
      <c r="N4" s="24"/>
      <c r="O4" s="24"/>
      <c r="P4" s="24"/>
    </row>
    <row r="5" spans="1:16">
      <c r="A5" s="8" t="s">
        <v>8</v>
      </c>
      <c r="B5" s="8"/>
      <c r="C5" s="8"/>
      <c r="D5" s="8"/>
      <c r="E5" s="11">
        <f>SUM(Table1[Fee])</f>
        <v>0</v>
      </c>
      <c r="K5" s="37"/>
      <c r="M5" s="24"/>
      <c r="N5" s="24"/>
      <c r="O5" s="24"/>
      <c r="P5" s="24"/>
    </row>
    <row r="6" spans="1:16">
      <c r="A6" s="8"/>
      <c r="B6" s="8"/>
      <c r="C6" s="8"/>
      <c r="D6" s="8"/>
      <c r="E6" s="12"/>
      <c r="K6" s="37"/>
      <c r="M6" s="24"/>
      <c r="N6" s="24"/>
      <c r="O6" s="24"/>
      <c r="P6" s="24"/>
    </row>
    <row r="7" spans="1:16">
      <c r="A7" s="8"/>
      <c r="B7" s="8"/>
      <c r="C7" s="8"/>
      <c r="D7" s="8"/>
      <c r="E7" s="12"/>
      <c r="K7" s="37"/>
      <c r="M7" s="24"/>
      <c r="N7" s="24"/>
      <c r="O7" s="24"/>
      <c r="P7" s="24"/>
    </row>
    <row r="8" ht="11.45" customHeight="1"/>
    <row r="9" ht="15.75" spans="1:29">
      <c r="A9" s="13" t="s">
        <v>9</v>
      </c>
      <c r="B9" s="14"/>
      <c r="C9" s="14"/>
      <c r="D9" s="15"/>
      <c r="E9" s="15"/>
      <c r="F9" s="15"/>
      <c r="G9" s="15"/>
      <c r="H9" s="15"/>
      <c r="I9" s="38"/>
      <c r="J9" s="39"/>
      <c r="K9" s="40" t="s">
        <v>10</v>
      </c>
      <c r="L9" s="41"/>
      <c r="M9" s="41"/>
      <c r="N9" s="41"/>
      <c r="O9" s="42"/>
      <c r="P9" s="43" t="s">
        <v>11</v>
      </c>
      <c r="Q9" s="59" t="s">
        <v>12</v>
      </c>
      <c r="T9" s="60" t="s">
        <v>13</v>
      </c>
      <c r="U9" s="61"/>
      <c r="V9" s="62"/>
      <c r="W9" s="63" t="s">
        <v>14</v>
      </c>
      <c r="X9" s="64"/>
      <c r="Y9" s="64"/>
      <c r="Z9" s="64"/>
      <c r="AA9" s="83"/>
      <c r="AB9" s="84"/>
      <c r="AC9" s="84"/>
    </row>
    <row r="10" spans="1:29">
      <c r="A10" s="16" t="s">
        <v>15</v>
      </c>
      <c r="B10" s="17"/>
      <c r="C10" s="17"/>
      <c r="D10" s="18" t="s">
        <v>16</v>
      </c>
      <c r="E10" s="19"/>
      <c r="F10" s="19"/>
      <c r="G10" s="19"/>
      <c r="H10" s="20"/>
      <c r="I10" s="18" t="s">
        <v>17</v>
      </c>
      <c r="J10" s="20"/>
      <c r="K10" s="44"/>
      <c r="L10" s="45" t="s">
        <v>18</v>
      </c>
      <c r="M10" s="46"/>
      <c r="N10" s="46"/>
      <c r="O10" s="47"/>
      <c r="P10" s="48"/>
      <c r="Q10" s="65"/>
      <c r="R10" s="66"/>
      <c r="S10" s="66"/>
      <c r="T10" s="67" t="s">
        <v>19</v>
      </c>
      <c r="U10" s="68" t="s">
        <v>20</v>
      </c>
      <c r="V10" s="69"/>
      <c r="W10" s="70"/>
      <c r="X10" s="70"/>
      <c r="Y10" s="85"/>
      <c r="Z10" s="85" t="s">
        <v>21</v>
      </c>
      <c r="AA10" s="85" t="s">
        <v>22</v>
      </c>
      <c r="AB10" s="86"/>
      <c r="AC10" s="86"/>
    </row>
    <row r="11" spans="1:29">
      <c r="A11" s="21" t="s">
        <v>23</v>
      </c>
      <c r="B11" s="22" t="s">
        <v>24</v>
      </c>
      <c r="C11" s="22" t="s">
        <v>25</v>
      </c>
      <c r="D11" s="22" t="s">
        <v>26</v>
      </c>
      <c r="E11" s="22" t="s">
        <v>27</v>
      </c>
      <c r="F11" s="22" t="s">
        <v>28</v>
      </c>
      <c r="G11" s="22" t="s">
        <v>29</v>
      </c>
      <c r="H11" s="22" t="s">
        <v>30</v>
      </c>
      <c r="I11" s="49" t="s">
        <v>31</v>
      </c>
      <c r="J11" s="50" t="s">
        <v>32</v>
      </c>
      <c r="K11" s="51" t="s">
        <v>33</v>
      </c>
      <c r="L11" s="52" t="s">
        <v>34</v>
      </c>
      <c r="M11" s="53" t="s">
        <v>35</v>
      </c>
      <c r="N11" s="53" t="s">
        <v>36</v>
      </c>
      <c r="O11" s="51" t="s">
        <v>37</v>
      </c>
      <c r="P11" s="51" t="s">
        <v>11</v>
      </c>
      <c r="Q11" s="71" t="s">
        <v>38</v>
      </c>
      <c r="R11" s="72" t="s">
        <v>39</v>
      </c>
      <c r="S11" s="72" t="s">
        <v>40</v>
      </c>
      <c r="T11" s="73" t="s">
        <v>41</v>
      </c>
      <c r="U11" s="74" t="s">
        <v>42</v>
      </c>
      <c r="V11" s="75" t="s">
        <v>43</v>
      </c>
      <c r="W11" s="71" t="s">
        <v>44</v>
      </c>
      <c r="X11" s="71" t="s">
        <v>45</v>
      </c>
      <c r="Y11" s="71" t="s">
        <v>46</v>
      </c>
      <c r="Z11" s="71" t="s">
        <v>47</v>
      </c>
      <c r="AA11" s="71" t="s">
        <v>48</v>
      </c>
      <c r="AB11" s="87" t="s">
        <v>49</v>
      </c>
      <c r="AC11" s="87" t="s">
        <v>50</v>
      </c>
    </row>
    <row r="12" spans="1:29">
      <c r="A12" s="23"/>
      <c r="B12"/>
      <c r="C12"/>
      <c r="D12" s="24"/>
      <c r="E12" s="1"/>
      <c r="F12" s="24"/>
      <c r="G12" s="24"/>
      <c r="H12" s="24"/>
      <c r="I12" s="24"/>
      <c r="J12" s="54"/>
      <c r="K12" s="24"/>
      <c r="L12" s="24"/>
      <c r="M12" s="24"/>
      <c r="N12" s="24"/>
      <c r="O12" s="24"/>
      <c r="P12" s="24">
        <f>IF(AND(lookup!$N$12=1,Table1[[#This Row],[Column6]]&gt;0),10,0)</f>
        <v>0</v>
      </c>
      <c r="Q12" s="76">
        <f>IFERROR(VLOOKUP(R12,fees,S12),0)++Table1[[#This Row],[Late fee]]</f>
        <v>0</v>
      </c>
      <c r="R12">
        <f t="shared" ref="R12:R42" si="0">COUNTA(K12:O12)</f>
        <v>0</v>
      </c>
      <c r="S12">
        <f>IF(AND(D12="Y",F12&lt;18),3,IF(D12="Y",2,IF(F12&lt;18,5,4)))</f>
        <v>5</v>
      </c>
      <c r="T12" s="77"/>
      <c r="U12" s="66"/>
      <c r="V12" s="77"/>
      <c r="W12" s="24"/>
      <c r="X12" s="24"/>
      <c r="Y12" s="24"/>
      <c r="Z12" s="24"/>
      <c r="AA12" s="54"/>
      <c r="AB12" s="24">
        <f t="shared" ref="AB12:AB42" si="1">$D$2</f>
        <v>0</v>
      </c>
      <c r="AC12" s="54">
        <f t="shared" ref="AC12:AC42" si="2">$J$2</f>
        <v>0</v>
      </c>
    </row>
    <row r="13" spans="1:29">
      <c r="A13" s="25"/>
      <c r="B13"/>
      <c r="C13"/>
      <c r="D13" s="24"/>
      <c r="E13" s="1"/>
      <c r="F13" s="24"/>
      <c r="G13" s="24"/>
      <c r="H13" s="24"/>
      <c r="I13" s="24"/>
      <c r="J13" s="55"/>
      <c r="K13" s="24"/>
      <c r="L13" s="24"/>
      <c r="M13" s="24"/>
      <c r="N13" s="24"/>
      <c r="O13" s="24"/>
      <c r="P13" s="24">
        <f>IF(AND(lookup!$N$12=1,Table1[[#This Row],[Column6]]&gt;0),10,0)</f>
        <v>0</v>
      </c>
      <c r="Q13" s="78">
        <f>IFERROR(VLOOKUP(R13,fees,S13),0)++Table1[[#This Row],[Late fee]]</f>
        <v>0</v>
      </c>
      <c r="R13">
        <f t="shared" si="0"/>
        <v>0</v>
      </c>
      <c r="S13">
        <f t="shared" ref="S13:S42" si="3">IF(AND(D13="Y",F13&lt;18),3,IF(D13="Y",2,IF(F13&lt;18,5,4)))</f>
        <v>5</v>
      </c>
      <c r="T13" s="79"/>
      <c r="U13" s="66"/>
      <c r="V13" s="79"/>
      <c r="W13" s="24"/>
      <c r="X13" s="24"/>
      <c r="Y13" s="24"/>
      <c r="Z13" s="24"/>
      <c r="AA13" s="55"/>
      <c r="AB13" s="24">
        <f t="shared" si="1"/>
        <v>0</v>
      </c>
      <c r="AC13" s="55">
        <f t="shared" si="2"/>
        <v>0</v>
      </c>
    </row>
    <row r="14" spans="1:29">
      <c r="A14" s="25"/>
      <c r="B14" t="str">
        <f>IF(Table1[[#This Row],[Official Name]]="","",MAX(B$11:B13)+1)</f>
        <v/>
      </c>
      <c r="C14" t="str">
        <f t="shared" ref="C12:C42" si="4">IFERROR(INDEX($A$12:$A$42,MATCH(ROW()-ROW($C$11),$B$12:$B$42,0)),"")</f>
        <v/>
      </c>
      <c r="D14" s="24"/>
      <c r="E14" s="1"/>
      <c r="F14" s="24"/>
      <c r="G14" s="24"/>
      <c r="H14" s="24"/>
      <c r="I14" s="24"/>
      <c r="J14" s="55"/>
      <c r="K14" s="24"/>
      <c r="L14" s="24"/>
      <c r="M14" s="24"/>
      <c r="N14" s="24"/>
      <c r="O14" s="24"/>
      <c r="P14" s="24">
        <f>IF(AND(lookup!$N$12=1,Table1[[#This Row],[Column6]]&gt;0),10,0)</f>
        <v>0</v>
      </c>
      <c r="Q14" s="78">
        <f>IFERROR(VLOOKUP(R14,fees,S14),0)++Table1[[#This Row],[Late fee]]</f>
        <v>0</v>
      </c>
      <c r="R14">
        <f t="shared" si="0"/>
        <v>0</v>
      </c>
      <c r="S14">
        <f t="shared" si="3"/>
        <v>5</v>
      </c>
      <c r="T14" s="79"/>
      <c r="U14" s="66"/>
      <c r="V14" s="79"/>
      <c r="W14" s="24"/>
      <c r="X14" s="24"/>
      <c r="Y14" s="24"/>
      <c r="Z14" s="24"/>
      <c r="AA14" s="55"/>
      <c r="AB14" s="24">
        <f t="shared" si="1"/>
        <v>0</v>
      </c>
      <c r="AC14" s="55">
        <f t="shared" si="2"/>
        <v>0</v>
      </c>
    </row>
    <row r="15" spans="1:29">
      <c r="A15" s="25"/>
      <c r="B15" t="str">
        <f>IF(Table1[[#This Row],[Official Name]]="","",MAX(B$11:B14)+1)</f>
        <v/>
      </c>
      <c r="C15" t="str">
        <f t="shared" si="4"/>
        <v/>
      </c>
      <c r="D15" s="24"/>
      <c r="E15" s="1"/>
      <c r="F15" s="24" t="str">
        <f>IF(E15&lt;1," ",YEAR(lookup!$C$1)-YEAR(E15))</f>
        <v> </v>
      </c>
      <c r="G15" s="24"/>
      <c r="H15" s="24"/>
      <c r="I15" s="24"/>
      <c r="J15" s="55"/>
      <c r="K15" s="24"/>
      <c r="L15" s="24"/>
      <c r="M15" s="24"/>
      <c r="N15" s="24"/>
      <c r="O15" s="24"/>
      <c r="P15" s="24">
        <f>IF(AND(lookup!$N$12=1,Table1[[#This Row],[Column6]]&gt;0),10,0)</f>
        <v>0</v>
      </c>
      <c r="Q15" s="78">
        <f>IFERROR(VLOOKUP(R15,fees,S15),0)++Table1[[#This Row],[Late fee]]</f>
        <v>0</v>
      </c>
      <c r="R15">
        <f t="shared" si="0"/>
        <v>0</v>
      </c>
      <c r="S15">
        <f t="shared" si="3"/>
        <v>4</v>
      </c>
      <c r="T15" s="79"/>
      <c r="U15" s="66"/>
      <c r="V15" s="79"/>
      <c r="W15" s="24"/>
      <c r="X15" s="24"/>
      <c r="Y15" s="24"/>
      <c r="Z15" s="24"/>
      <c r="AA15" s="55"/>
      <c r="AB15" s="24">
        <f t="shared" si="1"/>
        <v>0</v>
      </c>
      <c r="AC15" s="55">
        <f t="shared" si="2"/>
        <v>0</v>
      </c>
    </row>
    <row r="16" spans="1:29">
      <c r="A16" s="25"/>
      <c r="B16" t="str">
        <f>IF(Table1[[#This Row],[Official Name]]="","",MAX(B$11:B15)+1)</f>
        <v/>
      </c>
      <c r="C16" t="str">
        <f t="shared" si="4"/>
        <v/>
      </c>
      <c r="D16" s="24"/>
      <c r="F16" s="24" t="str">
        <f>IF(E16&lt;1," ",YEAR(lookup!$C$1)-YEAR(E16))</f>
        <v> </v>
      </c>
      <c r="G16" s="24"/>
      <c r="H16" s="24"/>
      <c r="I16" s="24"/>
      <c r="J16" s="55"/>
      <c r="K16" s="24"/>
      <c r="L16" s="24"/>
      <c r="M16" s="24"/>
      <c r="N16" s="24"/>
      <c r="O16" s="24"/>
      <c r="P16" s="24">
        <f>IF(AND(lookup!$N$12=1,Table1[[#This Row],[Column6]]&gt;0),10,0)</f>
        <v>0</v>
      </c>
      <c r="Q16" s="78">
        <f>IFERROR(VLOOKUP(R16,fees,S16),0)++Table1[[#This Row],[Late fee]]</f>
        <v>0</v>
      </c>
      <c r="R16">
        <f t="shared" si="0"/>
        <v>0</v>
      </c>
      <c r="S16">
        <f t="shared" si="3"/>
        <v>4</v>
      </c>
      <c r="T16" s="79"/>
      <c r="U16" s="66"/>
      <c r="V16" s="79"/>
      <c r="W16" s="24"/>
      <c r="X16" s="24"/>
      <c r="Y16" s="24"/>
      <c r="Z16" s="24"/>
      <c r="AA16" s="55"/>
      <c r="AB16" s="24">
        <f t="shared" si="1"/>
        <v>0</v>
      </c>
      <c r="AC16" s="55">
        <f t="shared" si="2"/>
        <v>0</v>
      </c>
    </row>
    <row r="17" spans="1:29">
      <c r="A17" s="25"/>
      <c r="B17" t="str">
        <f>IF(Table1[[#This Row],[Official Name]]="","",MAX(B$11:B16)+1)</f>
        <v/>
      </c>
      <c r="C17" t="str">
        <f t="shared" si="4"/>
        <v/>
      </c>
      <c r="D17" s="24"/>
      <c r="F17" s="24" t="str">
        <f>IF(E17&lt;1," ",YEAR(lookup!$C$1)-YEAR(E17))</f>
        <v> </v>
      </c>
      <c r="G17" s="24"/>
      <c r="H17" s="24"/>
      <c r="I17" s="24"/>
      <c r="J17" s="55"/>
      <c r="K17" s="24"/>
      <c r="L17" s="24"/>
      <c r="M17" s="24"/>
      <c r="N17" s="24"/>
      <c r="O17" s="24"/>
      <c r="P17" s="24">
        <f>IF(AND(lookup!$N$12=1,Table1[[#This Row],[Column6]]&gt;0),10,0)</f>
        <v>0</v>
      </c>
      <c r="Q17" s="78">
        <f>IFERROR(VLOOKUP(R17,fees,S17),0)++Table1[[#This Row],[Late fee]]</f>
        <v>0</v>
      </c>
      <c r="R17">
        <f t="shared" si="0"/>
        <v>0</v>
      </c>
      <c r="S17">
        <f t="shared" si="3"/>
        <v>4</v>
      </c>
      <c r="T17" s="79"/>
      <c r="U17" s="66"/>
      <c r="V17" s="79"/>
      <c r="W17" s="24"/>
      <c r="X17" s="24"/>
      <c r="Y17" s="24"/>
      <c r="Z17" s="24"/>
      <c r="AA17" s="55"/>
      <c r="AB17" s="24">
        <f t="shared" si="1"/>
        <v>0</v>
      </c>
      <c r="AC17" s="55">
        <f t="shared" si="2"/>
        <v>0</v>
      </c>
    </row>
    <row r="18" spans="1:29">
      <c r="A18" s="25"/>
      <c r="B18" t="str">
        <f>IF(Table1[[#This Row],[Official Name]]="","",MAX(B$11:B17)+1)</f>
        <v/>
      </c>
      <c r="C18" t="str">
        <f t="shared" si="4"/>
        <v/>
      </c>
      <c r="D18" s="24"/>
      <c r="F18" s="24" t="str">
        <f>IF(E18&lt;1," ",YEAR(lookup!$C$1)-YEAR(E18))</f>
        <v> </v>
      </c>
      <c r="G18" s="24"/>
      <c r="H18" s="24"/>
      <c r="I18" s="24"/>
      <c r="J18" s="55"/>
      <c r="K18" s="24"/>
      <c r="L18" s="24"/>
      <c r="M18" s="24"/>
      <c r="N18" s="24"/>
      <c r="O18" s="24"/>
      <c r="P18" s="24">
        <f>IF(AND(lookup!$N$12=1,Table1[[#This Row],[Column6]]&gt;0),10,0)</f>
        <v>0</v>
      </c>
      <c r="Q18" s="78">
        <f>IFERROR(VLOOKUP(R18,fees,S18),0)++Table1[[#This Row],[Late fee]]</f>
        <v>0</v>
      </c>
      <c r="R18">
        <f t="shared" si="0"/>
        <v>0</v>
      </c>
      <c r="S18">
        <f t="shared" si="3"/>
        <v>4</v>
      </c>
      <c r="T18" s="79"/>
      <c r="U18" s="66"/>
      <c r="V18" s="79"/>
      <c r="W18" s="24"/>
      <c r="X18" s="24"/>
      <c r="Y18" s="24"/>
      <c r="Z18" s="24"/>
      <c r="AA18" s="55"/>
      <c r="AB18" s="24">
        <f t="shared" si="1"/>
        <v>0</v>
      </c>
      <c r="AC18" s="55">
        <f t="shared" si="2"/>
        <v>0</v>
      </c>
    </row>
    <row r="19" spans="1:29">
      <c r="A19" s="25"/>
      <c r="B19" t="str">
        <f>IF(Table1[[#This Row],[Official Name]]="","",MAX(B$11:B18)+1)</f>
        <v/>
      </c>
      <c r="C19" t="str">
        <f t="shared" si="4"/>
        <v/>
      </c>
      <c r="D19" s="24"/>
      <c r="F19" s="24" t="str">
        <f>IF(E19&lt;1," ",YEAR(lookup!$C$1)-YEAR(E19))</f>
        <v> </v>
      </c>
      <c r="G19" s="24"/>
      <c r="H19" s="24"/>
      <c r="I19" s="24"/>
      <c r="J19" s="55"/>
      <c r="K19" s="24"/>
      <c r="L19" s="24"/>
      <c r="M19" s="24"/>
      <c r="N19" s="24"/>
      <c r="O19" s="24"/>
      <c r="P19" s="24">
        <f>IF(AND(lookup!$N$12=1,Table1[[#This Row],[Column6]]&gt;0),10,0)</f>
        <v>0</v>
      </c>
      <c r="Q19" s="78">
        <f>IFERROR(VLOOKUP(R19,fees,S19),0)++Table1[[#This Row],[Late fee]]</f>
        <v>0</v>
      </c>
      <c r="R19">
        <f t="shared" si="0"/>
        <v>0</v>
      </c>
      <c r="S19">
        <f t="shared" si="3"/>
        <v>4</v>
      </c>
      <c r="T19" s="79"/>
      <c r="U19" s="66"/>
      <c r="V19" s="79"/>
      <c r="W19" s="24"/>
      <c r="X19" s="24"/>
      <c r="Y19" s="24"/>
      <c r="Z19" s="24"/>
      <c r="AA19" s="55"/>
      <c r="AB19" s="24">
        <f t="shared" si="1"/>
        <v>0</v>
      </c>
      <c r="AC19" s="55">
        <f t="shared" si="2"/>
        <v>0</v>
      </c>
    </row>
    <row r="20" spans="1:29">
      <c r="A20" s="25"/>
      <c r="B20" t="str">
        <f>IF(Table1[[#This Row],[Official Name]]="","",MAX(B$11:B19)+1)</f>
        <v/>
      </c>
      <c r="C20" t="str">
        <f t="shared" si="4"/>
        <v/>
      </c>
      <c r="D20" s="24"/>
      <c r="F20" s="24" t="str">
        <f>IF(E20&lt;1," ",YEAR(lookup!$C$1)-YEAR(E20))</f>
        <v> </v>
      </c>
      <c r="G20" s="24"/>
      <c r="H20" s="24"/>
      <c r="I20" s="24"/>
      <c r="J20" s="55"/>
      <c r="K20" s="24"/>
      <c r="L20" s="24"/>
      <c r="M20" s="24"/>
      <c r="N20" s="24"/>
      <c r="O20" s="24"/>
      <c r="P20" s="24">
        <f>IF(AND(lookup!$N$12=1,Table1[[#This Row],[Column6]]&gt;0),10,0)</f>
        <v>0</v>
      </c>
      <c r="Q20" s="78">
        <f>IFERROR(VLOOKUP(R20,fees,S20),0)++Table1[[#This Row],[Late fee]]</f>
        <v>0</v>
      </c>
      <c r="R20">
        <f t="shared" si="0"/>
        <v>0</v>
      </c>
      <c r="S20">
        <f t="shared" si="3"/>
        <v>4</v>
      </c>
      <c r="T20" s="79"/>
      <c r="U20" s="66"/>
      <c r="V20" s="79"/>
      <c r="W20" s="24"/>
      <c r="X20" s="24"/>
      <c r="Y20" s="24"/>
      <c r="Z20" s="24"/>
      <c r="AA20" s="55"/>
      <c r="AB20" s="24">
        <f t="shared" si="1"/>
        <v>0</v>
      </c>
      <c r="AC20" s="55">
        <f t="shared" si="2"/>
        <v>0</v>
      </c>
    </row>
    <row r="21" spans="1:29">
      <c r="A21" s="25"/>
      <c r="B21" t="str">
        <f>IF(Table1[[#This Row],[Official Name]]="","",MAX(B$11:B20)+1)</f>
        <v/>
      </c>
      <c r="C21" t="str">
        <f t="shared" si="4"/>
        <v/>
      </c>
      <c r="D21" s="24"/>
      <c r="F21" s="24" t="str">
        <f>IF(E21&lt;1," ",YEAR(lookup!$C$1)-YEAR(E21))</f>
        <v> </v>
      </c>
      <c r="G21" s="24"/>
      <c r="H21" s="24"/>
      <c r="I21" s="24"/>
      <c r="J21" s="55"/>
      <c r="K21" s="24"/>
      <c r="L21" s="24"/>
      <c r="M21" s="24"/>
      <c r="N21" s="24"/>
      <c r="O21" s="24"/>
      <c r="P21" s="24">
        <f>IF(AND(lookup!$N$12=1,Table1[[#This Row],[Column6]]&gt;0),10,0)</f>
        <v>0</v>
      </c>
      <c r="Q21" s="78">
        <f>IFERROR(VLOOKUP(R21,fees,S21),0)++Table1[[#This Row],[Late fee]]</f>
        <v>0</v>
      </c>
      <c r="R21">
        <f t="shared" si="0"/>
        <v>0</v>
      </c>
      <c r="S21">
        <f t="shared" si="3"/>
        <v>4</v>
      </c>
      <c r="T21" s="79"/>
      <c r="U21" s="66"/>
      <c r="V21" s="79"/>
      <c r="W21" s="24"/>
      <c r="X21" s="24"/>
      <c r="Y21" s="24"/>
      <c r="Z21" s="24"/>
      <c r="AA21" s="55"/>
      <c r="AB21" s="24">
        <f t="shared" si="1"/>
        <v>0</v>
      </c>
      <c r="AC21" s="55">
        <f t="shared" si="2"/>
        <v>0</v>
      </c>
    </row>
    <row r="22" spans="1:29">
      <c r="A22" s="25"/>
      <c r="B22" t="str">
        <f>IF(Table1[[#This Row],[Official Name]]="","",MAX(B$11:B21)+1)</f>
        <v/>
      </c>
      <c r="C22" t="str">
        <f t="shared" si="4"/>
        <v/>
      </c>
      <c r="D22" s="24"/>
      <c r="F22" s="24" t="str">
        <f>IF(E22&lt;1," ",YEAR(lookup!$C$1)-YEAR(E22))</f>
        <v> </v>
      </c>
      <c r="G22" s="24"/>
      <c r="H22" s="24"/>
      <c r="I22" s="24"/>
      <c r="J22" s="55"/>
      <c r="K22" s="24"/>
      <c r="L22" s="24"/>
      <c r="M22" s="24"/>
      <c r="N22" s="24"/>
      <c r="O22" s="24"/>
      <c r="P22" s="24">
        <f>IF(AND(lookup!$N$12=1,Table1[[#This Row],[Column6]]&gt;0),10,0)</f>
        <v>0</v>
      </c>
      <c r="Q22" s="78">
        <f>IFERROR(VLOOKUP(R22,fees,S22),0)++Table1[[#This Row],[Late fee]]</f>
        <v>0</v>
      </c>
      <c r="R22">
        <f t="shared" si="0"/>
        <v>0</v>
      </c>
      <c r="S22">
        <f t="shared" si="3"/>
        <v>4</v>
      </c>
      <c r="T22" s="79"/>
      <c r="U22" s="66"/>
      <c r="V22" s="79"/>
      <c r="W22" s="24"/>
      <c r="X22" s="24"/>
      <c r="Y22" s="24"/>
      <c r="Z22" s="24"/>
      <c r="AA22" s="55"/>
      <c r="AB22" s="24">
        <f t="shared" si="1"/>
        <v>0</v>
      </c>
      <c r="AC22" s="55">
        <f t="shared" si="2"/>
        <v>0</v>
      </c>
    </row>
    <row r="23" spans="1:29">
      <c r="A23" s="25"/>
      <c r="B23" t="str">
        <f>IF(Table1[[#This Row],[Official Name]]="","",MAX(B$11:B22)+1)</f>
        <v/>
      </c>
      <c r="C23" t="str">
        <f t="shared" si="4"/>
        <v/>
      </c>
      <c r="D23" s="24"/>
      <c r="F23" s="24" t="str">
        <f>IF(E23&lt;1," ",YEAR(lookup!$C$1)-YEAR(E23))</f>
        <v> </v>
      </c>
      <c r="G23" s="24"/>
      <c r="H23" s="24"/>
      <c r="I23" s="24"/>
      <c r="J23" s="55"/>
      <c r="K23" s="24"/>
      <c r="L23" s="24"/>
      <c r="M23" s="24"/>
      <c r="N23" s="24"/>
      <c r="O23" s="24"/>
      <c r="P23" s="24">
        <f>IF(AND(lookup!$N$12=1,Table1[[#This Row],[Column6]]&gt;0),10,0)</f>
        <v>0</v>
      </c>
      <c r="Q23" s="78">
        <f>IFERROR(VLOOKUP(R23,fees,S23),0)++Table1[[#This Row],[Late fee]]</f>
        <v>0</v>
      </c>
      <c r="R23">
        <f t="shared" si="0"/>
        <v>0</v>
      </c>
      <c r="S23">
        <f t="shared" si="3"/>
        <v>4</v>
      </c>
      <c r="T23" s="79"/>
      <c r="U23" s="66"/>
      <c r="V23" s="79"/>
      <c r="W23" s="24"/>
      <c r="X23" s="24"/>
      <c r="Y23" s="24"/>
      <c r="Z23" s="24"/>
      <c r="AA23" s="55"/>
      <c r="AB23" s="24">
        <f t="shared" si="1"/>
        <v>0</v>
      </c>
      <c r="AC23" s="55">
        <f t="shared" si="2"/>
        <v>0</v>
      </c>
    </row>
    <row r="24" spans="1:29">
      <c r="A24" s="25"/>
      <c r="B24" t="str">
        <f>IF(Table1[[#This Row],[Official Name]]="","",MAX(B$11:B23)+1)</f>
        <v/>
      </c>
      <c r="C24" t="str">
        <f t="shared" si="4"/>
        <v/>
      </c>
      <c r="D24" s="24"/>
      <c r="F24" s="24" t="str">
        <f>IF(E24&lt;1," ",YEAR(lookup!$C$1)-YEAR(E24))</f>
        <v> </v>
      </c>
      <c r="G24" s="24"/>
      <c r="H24" s="24"/>
      <c r="I24" s="24"/>
      <c r="J24" s="55"/>
      <c r="K24" s="24"/>
      <c r="L24" s="24"/>
      <c r="M24" s="24"/>
      <c r="N24" s="24"/>
      <c r="O24" s="24"/>
      <c r="P24" s="24">
        <f>IF(AND(lookup!$N$12=1,Table1[[#This Row],[Column6]]&gt;0),10,0)</f>
        <v>0</v>
      </c>
      <c r="Q24" s="78">
        <f>IFERROR(VLOOKUP(R24,fees,S24),0)++Table1[[#This Row],[Late fee]]</f>
        <v>0</v>
      </c>
      <c r="R24">
        <f t="shared" si="0"/>
        <v>0</v>
      </c>
      <c r="S24">
        <f t="shared" si="3"/>
        <v>4</v>
      </c>
      <c r="T24" s="79"/>
      <c r="U24" s="66"/>
      <c r="V24" s="79"/>
      <c r="W24" s="24"/>
      <c r="X24" s="24"/>
      <c r="Y24" s="24"/>
      <c r="Z24" s="24"/>
      <c r="AA24" s="55"/>
      <c r="AB24" s="24">
        <f t="shared" si="1"/>
        <v>0</v>
      </c>
      <c r="AC24" s="55">
        <f t="shared" si="2"/>
        <v>0</v>
      </c>
    </row>
    <row r="25" spans="1:29">
      <c r="A25" s="25"/>
      <c r="B25" t="str">
        <f>IF(Table1[[#This Row],[Official Name]]="","",MAX(B$11:B24)+1)</f>
        <v/>
      </c>
      <c r="C25" t="str">
        <f t="shared" si="4"/>
        <v/>
      </c>
      <c r="D25" s="24"/>
      <c r="F25" s="24" t="str">
        <f>IF(E25&lt;1," ",YEAR(lookup!$C$1)-YEAR(E25))</f>
        <v> </v>
      </c>
      <c r="G25" s="24"/>
      <c r="H25" s="24"/>
      <c r="I25" s="24"/>
      <c r="J25" s="55"/>
      <c r="K25" s="24"/>
      <c r="L25" s="24"/>
      <c r="M25" s="24"/>
      <c r="N25" s="24"/>
      <c r="O25" s="24"/>
      <c r="P25" s="24">
        <f>IF(AND(lookup!$N$12=1,Table1[[#This Row],[Column6]]&gt;0),10,0)</f>
        <v>0</v>
      </c>
      <c r="Q25" s="78">
        <f>IFERROR(VLOOKUP(R25,fees,S25),0)++Table1[[#This Row],[Late fee]]</f>
        <v>0</v>
      </c>
      <c r="R25">
        <f t="shared" si="0"/>
        <v>0</v>
      </c>
      <c r="S25">
        <f t="shared" si="3"/>
        <v>4</v>
      </c>
      <c r="T25" s="79"/>
      <c r="U25" s="66"/>
      <c r="V25" s="79"/>
      <c r="W25" s="24"/>
      <c r="X25" s="24"/>
      <c r="Y25" s="24"/>
      <c r="Z25" s="24"/>
      <c r="AA25" s="55"/>
      <c r="AB25" s="24">
        <f t="shared" si="1"/>
        <v>0</v>
      </c>
      <c r="AC25" s="55">
        <f t="shared" si="2"/>
        <v>0</v>
      </c>
    </row>
    <row r="26" spans="1:29">
      <c r="A26" s="25"/>
      <c r="B26" t="str">
        <f>IF(Table1[[#This Row],[Official Name]]="","",MAX(B$11:B25)+1)</f>
        <v/>
      </c>
      <c r="C26" t="str">
        <f t="shared" si="4"/>
        <v/>
      </c>
      <c r="D26" s="24"/>
      <c r="F26" s="24" t="str">
        <f>IF(E26&lt;1," ",YEAR(lookup!$C$1)-YEAR(E26))</f>
        <v> </v>
      </c>
      <c r="G26" s="24"/>
      <c r="H26" s="24"/>
      <c r="I26" s="24"/>
      <c r="J26" s="55"/>
      <c r="K26" s="24"/>
      <c r="L26" s="24"/>
      <c r="M26" s="24"/>
      <c r="N26" s="24"/>
      <c r="O26" s="24"/>
      <c r="P26" s="24">
        <f>IF(AND(lookup!$N$12=1,Table1[[#This Row],[Column6]]&gt;0),10,0)</f>
        <v>0</v>
      </c>
      <c r="Q26" s="78">
        <f>IFERROR(VLOOKUP(R26,fees,S26),0)++Table1[[#This Row],[Late fee]]</f>
        <v>0</v>
      </c>
      <c r="R26">
        <f t="shared" si="0"/>
        <v>0</v>
      </c>
      <c r="S26">
        <f t="shared" si="3"/>
        <v>4</v>
      </c>
      <c r="T26" s="79"/>
      <c r="U26" s="66"/>
      <c r="V26" s="79"/>
      <c r="W26" s="24"/>
      <c r="X26" s="24"/>
      <c r="Y26" s="24"/>
      <c r="Z26" s="24"/>
      <c r="AA26" s="55"/>
      <c r="AB26" s="24">
        <f t="shared" si="1"/>
        <v>0</v>
      </c>
      <c r="AC26" s="55">
        <f t="shared" si="2"/>
        <v>0</v>
      </c>
    </row>
    <row r="27" spans="1:29">
      <c r="A27" s="25"/>
      <c r="B27" t="str">
        <f>IF(Table1[[#This Row],[Official Name]]="","",MAX(B$11:B26)+1)</f>
        <v/>
      </c>
      <c r="C27" t="str">
        <f t="shared" si="4"/>
        <v/>
      </c>
      <c r="D27" s="24"/>
      <c r="F27" s="24" t="str">
        <f>IF(E27&lt;1," ",YEAR(lookup!$C$1)-YEAR(E27))</f>
        <v> </v>
      </c>
      <c r="G27" s="24"/>
      <c r="H27" s="24"/>
      <c r="I27" s="24"/>
      <c r="J27" s="55"/>
      <c r="K27" s="24"/>
      <c r="L27" s="24"/>
      <c r="M27" s="24"/>
      <c r="N27" s="24"/>
      <c r="O27" s="24"/>
      <c r="P27" s="24">
        <f>IF(AND(lookup!$N$12=1,Table1[[#This Row],[Column6]]&gt;0),10,0)</f>
        <v>0</v>
      </c>
      <c r="Q27" s="78">
        <f>IFERROR(VLOOKUP(R27,fees,S27),0)++Table1[[#This Row],[Late fee]]</f>
        <v>0</v>
      </c>
      <c r="R27">
        <f t="shared" si="0"/>
        <v>0</v>
      </c>
      <c r="S27">
        <f t="shared" si="3"/>
        <v>4</v>
      </c>
      <c r="T27" s="79"/>
      <c r="U27" s="66"/>
      <c r="V27" s="79"/>
      <c r="W27" s="24"/>
      <c r="X27" s="24"/>
      <c r="Y27" s="24"/>
      <c r="Z27" s="24"/>
      <c r="AA27" s="55"/>
      <c r="AB27" s="24">
        <f t="shared" si="1"/>
        <v>0</v>
      </c>
      <c r="AC27" s="55">
        <f t="shared" si="2"/>
        <v>0</v>
      </c>
    </row>
    <row r="28" spans="1:29">
      <c r="A28" s="25"/>
      <c r="B28" t="str">
        <f>IF(Table1[[#This Row],[Official Name]]="","",MAX(B$11:B27)+1)</f>
        <v/>
      </c>
      <c r="C28" t="str">
        <f t="shared" si="4"/>
        <v/>
      </c>
      <c r="D28" s="24"/>
      <c r="F28" s="24" t="str">
        <f>IF(E28&lt;1," ",YEAR(lookup!$C$1)-YEAR(E28))</f>
        <v> </v>
      </c>
      <c r="G28" s="24"/>
      <c r="H28" s="24"/>
      <c r="I28" s="24"/>
      <c r="J28" s="55"/>
      <c r="K28" s="24"/>
      <c r="L28" s="24"/>
      <c r="M28" s="24"/>
      <c r="N28" s="24"/>
      <c r="O28" s="24"/>
      <c r="P28" s="24">
        <f>IF(AND(lookup!$N$12=1,Table1[[#This Row],[Column6]]&gt;0),10,0)</f>
        <v>0</v>
      </c>
      <c r="Q28" s="78">
        <f>IFERROR(VLOOKUP(R28,fees,S28),0)++Table1[[#This Row],[Late fee]]</f>
        <v>0</v>
      </c>
      <c r="R28">
        <f t="shared" si="0"/>
        <v>0</v>
      </c>
      <c r="S28">
        <f t="shared" si="3"/>
        <v>4</v>
      </c>
      <c r="T28" s="79"/>
      <c r="U28" s="66"/>
      <c r="V28" s="79"/>
      <c r="W28" s="24"/>
      <c r="X28" s="24"/>
      <c r="Y28" s="24"/>
      <c r="Z28" s="24"/>
      <c r="AA28" s="55"/>
      <c r="AB28" s="24">
        <f t="shared" si="1"/>
        <v>0</v>
      </c>
      <c r="AC28" s="55">
        <f t="shared" si="2"/>
        <v>0</v>
      </c>
    </row>
    <row r="29" spans="1:29">
      <c r="A29" s="25"/>
      <c r="B29" t="str">
        <f>IF(Table1[[#This Row],[Official Name]]="","",MAX(B$11:B28)+1)</f>
        <v/>
      </c>
      <c r="C29" t="str">
        <f t="shared" si="4"/>
        <v/>
      </c>
      <c r="D29" s="24"/>
      <c r="F29" s="24" t="str">
        <f>IF(E29&lt;1," ",YEAR(lookup!$C$1)-YEAR(E29))</f>
        <v> </v>
      </c>
      <c r="G29" s="24"/>
      <c r="H29" s="24"/>
      <c r="I29" s="24"/>
      <c r="J29" s="55"/>
      <c r="K29" s="24"/>
      <c r="L29" s="24"/>
      <c r="M29" s="24"/>
      <c r="N29" s="24"/>
      <c r="O29" s="24"/>
      <c r="P29" s="24">
        <f>IF(AND(lookup!$N$12=1,Table1[[#This Row],[Column6]]&gt;0),10,0)</f>
        <v>0</v>
      </c>
      <c r="Q29" s="78">
        <f>IFERROR(VLOOKUP(R29,fees,S29),0)++Table1[[#This Row],[Late fee]]</f>
        <v>0</v>
      </c>
      <c r="R29">
        <f t="shared" si="0"/>
        <v>0</v>
      </c>
      <c r="S29">
        <f t="shared" si="3"/>
        <v>4</v>
      </c>
      <c r="T29" s="79"/>
      <c r="U29" s="66"/>
      <c r="V29" s="79"/>
      <c r="W29" s="24"/>
      <c r="X29" s="24"/>
      <c r="Y29" s="24"/>
      <c r="Z29" s="24"/>
      <c r="AA29" s="55"/>
      <c r="AB29" s="24">
        <f t="shared" si="1"/>
        <v>0</v>
      </c>
      <c r="AC29" s="55">
        <f t="shared" si="2"/>
        <v>0</v>
      </c>
    </row>
    <row r="30" spans="1:29">
      <c r="A30" s="25"/>
      <c r="B30" t="str">
        <f>IF(Table1[[#This Row],[Official Name]]="","",MAX(B$11:B29)+1)</f>
        <v/>
      </c>
      <c r="C30" t="str">
        <f t="shared" si="4"/>
        <v/>
      </c>
      <c r="D30" s="24"/>
      <c r="F30" s="24" t="str">
        <f>IF(E30&lt;1," ",YEAR(lookup!$C$1)-YEAR(E30))</f>
        <v> </v>
      </c>
      <c r="G30" s="24"/>
      <c r="H30" s="24"/>
      <c r="I30" s="24"/>
      <c r="J30" s="55"/>
      <c r="K30" s="24"/>
      <c r="L30" s="24"/>
      <c r="M30" s="24"/>
      <c r="N30" s="24"/>
      <c r="O30" s="24"/>
      <c r="P30" s="24">
        <f>IF(AND(lookup!$N$12=1,Table1[[#This Row],[Column6]]&gt;0),10,0)</f>
        <v>0</v>
      </c>
      <c r="Q30" s="78">
        <f>IFERROR(VLOOKUP(R30,fees,S30),0)++Table1[[#This Row],[Late fee]]</f>
        <v>0</v>
      </c>
      <c r="R30">
        <f t="shared" si="0"/>
        <v>0</v>
      </c>
      <c r="S30">
        <f t="shared" si="3"/>
        <v>4</v>
      </c>
      <c r="T30" s="79"/>
      <c r="U30" s="66"/>
      <c r="V30" s="79"/>
      <c r="W30" s="24"/>
      <c r="X30" s="24"/>
      <c r="Y30" s="24"/>
      <c r="Z30" s="24"/>
      <c r="AA30" s="55"/>
      <c r="AB30" s="24">
        <f t="shared" si="1"/>
        <v>0</v>
      </c>
      <c r="AC30" s="55">
        <f t="shared" si="2"/>
        <v>0</v>
      </c>
    </row>
    <row r="31" spans="1:29">
      <c r="A31" s="25"/>
      <c r="B31" t="str">
        <f>IF(Table1[[#This Row],[Official Name]]="","",MAX(B$11:B30)+1)</f>
        <v/>
      </c>
      <c r="C31" t="str">
        <f t="shared" si="4"/>
        <v/>
      </c>
      <c r="D31" s="24"/>
      <c r="F31" s="24" t="str">
        <f>IF(E31&lt;1," ",YEAR(lookup!$C$1)-YEAR(E31))</f>
        <v> </v>
      </c>
      <c r="G31" s="24"/>
      <c r="H31" s="24"/>
      <c r="I31" s="24"/>
      <c r="J31" s="55"/>
      <c r="K31" s="24"/>
      <c r="L31" s="24"/>
      <c r="M31" s="24"/>
      <c r="N31" s="24"/>
      <c r="O31" s="24"/>
      <c r="P31" s="24">
        <f>IF(AND(lookup!$N$12=1,Table1[[#This Row],[Column6]]&gt;0),10,0)</f>
        <v>0</v>
      </c>
      <c r="Q31" s="78">
        <f>IFERROR(VLOOKUP(R31,fees,S31),0)++Table1[[#This Row],[Late fee]]</f>
        <v>0</v>
      </c>
      <c r="R31">
        <f t="shared" si="0"/>
        <v>0</v>
      </c>
      <c r="S31">
        <f t="shared" si="3"/>
        <v>4</v>
      </c>
      <c r="T31" s="79"/>
      <c r="U31" s="66"/>
      <c r="V31" s="79"/>
      <c r="W31" s="24"/>
      <c r="X31" s="24"/>
      <c r="Y31" s="24"/>
      <c r="Z31" s="24"/>
      <c r="AA31" s="55"/>
      <c r="AB31" s="24">
        <f t="shared" si="1"/>
        <v>0</v>
      </c>
      <c r="AC31" s="55">
        <f t="shared" si="2"/>
        <v>0</v>
      </c>
    </row>
    <row r="32" spans="1:29">
      <c r="A32" s="25"/>
      <c r="B32" t="str">
        <f>IF(Table1[[#This Row],[Official Name]]="","",MAX(B$11:B31)+1)</f>
        <v/>
      </c>
      <c r="C32" t="str">
        <f t="shared" si="4"/>
        <v/>
      </c>
      <c r="D32" s="24"/>
      <c r="F32" s="24" t="str">
        <f>IF(E32&lt;1," ",YEAR(lookup!$C$1)-YEAR(E32))</f>
        <v> </v>
      </c>
      <c r="G32" s="24"/>
      <c r="H32" s="24"/>
      <c r="I32" s="24"/>
      <c r="J32" s="55"/>
      <c r="K32" s="24"/>
      <c r="L32" s="24"/>
      <c r="M32" s="24"/>
      <c r="N32" s="24"/>
      <c r="O32" s="24"/>
      <c r="P32" s="24">
        <f>IF(AND(lookup!$N$12=1,Table1[[#This Row],[Column6]]&gt;0),10,0)</f>
        <v>0</v>
      </c>
      <c r="Q32" s="78">
        <f>IFERROR(VLOOKUP(R32,fees,S32),0)++Table1[[#This Row],[Late fee]]</f>
        <v>0</v>
      </c>
      <c r="R32">
        <f t="shared" si="0"/>
        <v>0</v>
      </c>
      <c r="S32">
        <f t="shared" si="3"/>
        <v>4</v>
      </c>
      <c r="T32" s="79"/>
      <c r="U32" s="66"/>
      <c r="V32" s="79"/>
      <c r="W32" s="24"/>
      <c r="X32" s="24"/>
      <c r="Y32" s="24"/>
      <c r="Z32" s="24"/>
      <c r="AA32" s="55"/>
      <c r="AB32" s="24">
        <f t="shared" si="1"/>
        <v>0</v>
      </c>
      <c r="AC32" s="55">
        <f t="shared" si="2"/>
        <v>0</v>
      </c>
    </row>
    <row r="33" spans="1:29">
      <c r="A33" s="25"/>
      <c r="B33" t="str">
        <f>IF(Table1[[#This Row],[Official Name]]="","",MAX(B$11:B32)+1)</f>
        <v/>
      </c>
      <c r="C33" t="str">
        <f t="shared" si="4"/>
        <v/>
      </c>
      <c r="D33" s="24"/>
      <c r="F33" s="24" t="str">
        <f>IF(E33&lt;1," ",YEAR(lookup!$C$1)-YEAR(E33))</f>
        <v> </v>
      </c>
      <c r="G33" s="24"/>
      <c r="H33" s="24"/>
      <c r="I33" s="24"/>
      <c r="J33" s="55"/>
      <c r="K33" s="24"/>
      <c r="L33" s="24"/>
      <c r="M33" s="24"/>
      <c r="N33" s="24"/>
      <c r="O33" s="24"/>
      <c r="P33" s="24">
        <f>IF(AND(lookup!$N$12=1,Table1[[#This Row],[Column6]]&gt;0),10,0)</f>
        <v>0</v>
      </c>
      <c r="Q33" s="78">
        <f>IFERROR(VLOOKUP(R33,fees,S33),0)++Table1[[#This Row],[Late fee]]</f>
        <v>0</v>
      </c>
      <c r="R33">
        <f t="shared" si="0"/>
        <v>0</v>
      </c>
      <c r="S33">
        <f t="shared" si="3"/>
        <v>4</v>
      </c>
      <c r="T33" s="79"/>
      <c r="U33" s="66"/>
      <c r="V33" s="79"/>
      <c r="W33" s="24"/>
      <c r="X33" s="24"/>
      <c r="Y33" s="24"/>
      <c r="Z33" s="24"/>
      <c r="AA33" s="55"/>
      <c r="AB33" s="24">
        <f t="shared" si="1"/>
        <v>0</v>
      </c>
      <c r="AC33" s="55">
        <f t="shared" si="2"/>
        <v>0</v>
      </c>
    </row>
    <row r="34" spans="1:29">
      <c r="A34" s="25"/>
      <c r="B34" t="str">
        <f>IF(Table1[[#This Row],[Official Name]]="","",MAX(B$11:B33)+1)</f>
        <v/>
      </c>
      <c r="C34" t="str">
        <f t="shared" si="4"/>
        <v/>
      </c>
      <c r="D34" s="24"/>
      <c r="F34" s="24" t="str">
        <f>IF(E34&lt;1," ",YEAR(lookup!$C$1)-YEAR(E34))</f>
        <v> </v>
      </c>
      <c r="G34" s="24"/>
      <c r="H34" s="24"/>
      <c r="I34" s="24"/>
      <c r="J34" s="55"/>
      <c r="K34" s="24"/>
      <c r="L34" s="24"/>
      <c r="M34" s="24"/>
      <c r="N34" s="24"/>
      <c r="O34" s="24"/>
      <c r="P34" s="24">
        <f>IF(AND(lookup!$N$12=1,Table1[[#This Row],[Column6]]&gt;0),10,0)</f>
        <v>0</v>
      </c>
      <c r="Q34" s="78">
        <f>IFERROR(VLOOKUP(R34,fees,S34),0)++Table1[[#This Row],[Late fee]]</f>
        <v>0</v>
      </c>
      <c r="R34">
        <f t="shared" si="0"/>
        <v>0</v>
      </c>
      <c r="S34">
        <f t="shared" si="3"/>
        <v>4</v>
      </c>
      <c r="T34" s="79"/>
      <c r="U34" s="66"/>
      <c r="V34" s="79"/>
      <c r="W34" s="24"/>
      <c r="X34" s="24"/>
      <c r="Y34" s="24"/>
      <c r="Z34" s="24"/>
      <c r="AA34" s="55"/>
      <c r="AB34" s="24">
        <f t="shared" si="1"/>
        <v>0</v>
      </c>
      <c r="AC34" s="55">
        <f t="shared" si="2"/>
        <v>0</v>
      </c>
    </row>
    <row r="35" spans="1:29">
      <c r="A35" s="25"/>
      <c r="B35" t="str">
        <f>IF(Table1[[#This Row],[Official Name]]="","",MAX(B$11:B34)+1)</f>
        <v/>
      </c>
      <c r="C35" t="str">
        <f t="shared" si="4"/>
        <v/>
      </c>
      <c r="D35" s="24"/>
      <c r="F35" s="24" t="str">
        <f>IF(E35&lt;1," ",YEAR(lookup!$C$1)-YEAR(E35))</f>
        <v> </v>
      </c>
      <c r="G35" s="24"/>
      <c r="H35" s="24"/>
      <c r="I35" s="24"/>
      <c r="J35" s="55"/>
      <c r="K35" s="24"/>
      <c r="L35" s="24"/>
      <c r="M35" s="24"/>
      <c r="N35" s="24"/>
      <c r="O35" s="24"/>
      <c r="P35" s="24">
        <f>IF(AND(lookup!$N$12=1,Table1[[#This Row],[Column6]]&gt;0),10,0)</f>
        <v>0</v>
      </c>
      <c r="Q35" s="78">
        <f>IFERROR(VLOOKUP(R35,fees,S35),0)++Table1[[#This Row],[Late fee]]</f>
        <v>0</v>
      </c>
      <c r="R35">
        <f t="shared" si="0"/>
        <v>0</v>
      </c>
      <c r="S35">
        <f t="shared" si="3"/>
        <v>4</v>
      </c>
      <c r="T35" s="79"/>
      <c r="U35" s="66"/>
      <c r="V35" s="79"/>
      <c r="W35" s="24"/>
      <c r="X35" s="24"/>
      <c r="Y35" s="24"/>
      <c r="Z35" s="24"/>
      <c r="AA35" s="55"/>
      <c r="AB35" s="24">
        <f t="shared" si="1"/>
        <v>0</v>
      </c>
      <c r="AC35" s="55">
        <f t="shared" si="2"/>
        <v>0</v>
      </c>
    </row>
    <row r="36" spans="1:29">
      <c r="A36" s="25"/>
      <c r="B36" t="str">
        <f>IF(Table1[[#This Row],[Official Name]]="","",MAX(B$11:B35)+1)</f>
        <v/>
      </c>
      <c r="C36" t="str">
        <f t="shared" si="4"/>
        <v/>
      </c>
      <c r="D36" s="24"/>
      <c r="F36" s="24" t="str">
        <f>IF(E36&lt;1," ",YEAR(lookup!$C$1)-YEAR(E36))</f>
        <v> </v>
      </c>
      <c r="G36" s="24"/>
      <c r="H36" s="24"/>
      <c r="I36" s="24"/>
      <c r="J36" s="55"/>
      <c r="K36" s="24"/>
      <c r="L36" s="24"/>
      <c r="M36" s="24"/>
      <c r="N36" s="24"/>
      <c r="O36" s="24"/>
      <c r="P36" s="24">
        <f>IF(AND(lookup!$N$12=1,Table1[[#This Row],[Column6]]&gt;0),10,0)</f>
        <v>0</v>
      </c>
      <c r="Q36" s="78">
        <f>IFERROR(VLOOKUP(R36,fees,S36),0)++Table1[[#This Row],[Late fee]]</f>
        <v>0</v>
      </c>
      <c r="R36">
        <f t="shared" si="0"/>
        <v>0</v>
      </c>
      <c r="S36">
        <f t="shared" si="3"/>
        <v>4</v>
      </c>
      <c r="T36" s="79"/>
      <c r="U36" s="66"/>
      <c r="V36" s="79"/>
      <c r="W36" s="24"/>
      <c r="X36" s="24"/>
      <c r="Y36" s="24"/>
      <c r="Z36" s="24"/>
      <c r="AA36" s="55"/>
      <c r="AB36" s="24">
        <f t="shared" si="1"/>
        <v>0</v>
      </c>
      <c r="AC36" s="55">
        <f t="shared" si="2"/>
        <v>0</v>
      </c>
    </row>
    <row r="37" spans="1:29">
      <c r="A37" s="25"/>
      <c r="B37" t="str">
        <f>IF(Table1[[#This Row],[Official Name]]="","",MAX(B$11:B36)+1)</f>
        <v/>
      </c>
      <c r="C37" t="str">
        <f t="shared" si="4"/>
        <v/>
      </c>
      <c r="D37" s="24"/>
      <c r="F37" s="24" t="str">
        <f>IF(E37&lt;1," ",YEAR(lookup!$C$1)-YEAR(E37))</f>
        <v> </v>
      </c>
      <c r="G37" s="24"/>
      <c r="H37" s="24"/>
      <c r="I37" s="24"/>
      <c r="J37" s="55"/>
      <c r="K37" s="24"/>
      <c r="L37" s="24"/>
      <c r="M37" s="24"/>
      <c r="N37" s="24"/>
      <c r="O37" s="24"/>
      <c r="P37" s="24">
        <f>IF(AND(lookup!$N$12=1,Table1[[#This Row],[Column6]]&gt;0),10,0)</f>
        <v>0</v>
      </c>
      <c r="Q37" s="78">
        <f>IFERROR(VLOOKUP(R37,fees,S37),0)++Table1[[#This Row],[Late fee]]</f>
        <v>0</v>
      </c>
      <c r="R37">
        <f t="shared" si="0"/>
        <v>0</v>
      </c>
      <c r="S37">
        <f t="shared" si="3"/>
        <v>4</v>
      </c>
      <c r="T37" s="79"/>
      <c r="U37" s="66"/>
      <c r="V37" s="79"/>
      <c r="W37" s="24"/>
      <c r="X37" s="24"/>
      <c r="Y37" s="24"/>
      <c r="Z37" s="24"/>
      <c r="AA37" s="55"/>
      <c r="AB37" s="24">
        <f t="shared" si="1"/>
        <v>0</v>
      </c>
      <c r="AC37" s="55">
        <f t="shared" si="2"/>
        <v>0</v>
      </c>
    </row>
    <row r="38" spans="1:29">
      <c r="A38" s="25"/>
      <c r="B38" t="str">
        <f>IF(Table1[[#This Row],[Official Name]]="","",MAX(B$11:B37)+1)</f>
        <v/>
      </c>
      <c r="C38" t="str">
        <f t="shared" si="4"/>
        <v/>
      </c>
      <c r="D38" s="24"/>
      <c r="F38" s="24" t="str">
        <f>IF(E38&lt;1," ",YEAR(lookup!$C$1)-YEAR(E38))</f>
        <v> </v>
      </c>
      <c r="G38" s="24"/>
      <c r="H38" s="24"/>
      <c r="I38" s="24"/>
      <c r="J38" s="55"/>
      <c r="K38" s="24"/>
      <c r="L38" s="24"/>
      <c r="M38" s="24"/>
      <c r="N38" s="24"/>
      <c r="O38" s="24"/>
      <c r="P38" s="24">
        <f>IF(AND(lookup!$N$12=1,Table1[[#This Row],[Column6]]&gt;0),10,0)</f>
        <v>0</v>
      </c>
      <c r="Q38" s="78">
        <f>IFERROR(VLOOKUP(R38,fees,S38),0)++Table1[[#This Row],[Late fee]]</f>
        <v>0</v>
      </c>
      <c r="R38">
        <f t="shared" si="0"/>
        <v>0</v>
      </c>
      <c r="S38">
        <f t="shared" si="3"/>
        <v>4</v>
      </c>
      <c r="T38" s="79"/>
      <c r="U38" s="66"/>
      <c r="V38" s="79"/>
      <c r="W38" s="24"/>
      <c r="X38" s="24"/>
      <c r="Y38" s="24"/>
      <c r="Z38" s="24"/>
      <c r="AA38" s="55"/>
      <c r="AB38" s="24">
        <f t="shared" si="1"/>
        <v>0</v>
      </c>
      <c r="AC38" s="55">
        <f t="shared" si="2"/>
        <v>0</v>
      </c>
    </row>
    <row r="39" spans="1:29">
      <c r="A39" s="25"/>
      <c r="B39" t="str">
        <f>IF(Table1[[#This Row],[Official Name]]="","",MAX(B$11:B38)+1)</f>
        <v/>
      </c>
      <c r="C39" t="str">
        <f t="shared" si="4"/>
        <v/>
      </c>
      <c r="D39" s="24"/>
      <c r="F39" s="24" t="str">
        <f>IF(E39&lt;1," ",YEAR(lookup!$C$1)-YEAR(E39))</f>
        <v> </v>
      </c>
      <c r="G39" s="24"/>
      <c r="H39" s="24"/>
      <c r="I39" s="24"/>
      <c r="J39" s="55"/>
      <c r="K39" s="24"/>
      <c r="L39" s="24"/>
      <c r="M39" s="24"/>
      <c r="N39" s="24"/>
      <c r="O39" s="24"/>
      <c r="P39" s="24">
        <f>IF(AND(lookup!$N$12=1,Table1[[#This Row],[Column6]]&gt;0),10,0)</f>
        <v>0</v>
      </c>
      <c r="Q39" s="78">
        <f>IFERROR(VLOOKUP(R39,fees,S39),0)++Table1[[#This Row],[Late fee]]</f>
        <v>0</v>
      </c>
      <c r="R39">
        <f t="shared" si="0"/>
        <v>0</v>
      </c>
      <c r="S39">
        <f t="shared" si="3"/>
        <v>4</v>
      </c>
      <c r="T39" s="79"/>
      <c r="U39" s="66"/>
      <c r="V39" s="79"/>
      <c r="W39" s="24"/>
      <c r="X39" s="24"/>
      <c r="Y39" s="24"/>
      <c r="Z39" s="24"/>
      <c r="AA39" s="55"/>
      <c r="AB39" s="24">
        <f t="shared" si="1"/>
        <v>0</v>
      </c>
      <c r="AC39" s="55">
        <f t="shared" si="2"/>
        <v>0</v>
      </c>
    </row>
    <row r="40" spans="1:29">
      <c r="A40" s="25"/>
      <c r="B40" t="str">
        <f>IF(Table1[[#This Row],[Official Name]]="","",MAX(B$11:B39)+1)</f>
        <v/>
      </c>
      <c r="C40" t="str">
        <f t="shared" si="4"/>
        <v/>
      </c>
      <c r="D40" s="24"/>
      <c r="F40" s="24" t="str">
        <f>IF(E40&lt;1," ",YEAR(lookup!$C$1)-YEAR(E40))</f>
        <v> </v>
      </c>
      <c r="G40" s="24"/>
      <c r="H40" s="24"/>
      <c r="I40" s="24"/>
      <c r="J40" s="55"/>
      <c r="K40" s="24"/>
      <c r="L40" s="24"/>
      <c r="M40" s="24"/>
      <c r="N40" s="24"/>
      <c r="O40" s="24"/>
      <c r="P40" s="24">
        <f>IF(AND(lookup!$N$12=1,Table1[[#This Row],[Column6]]&gt;0),10,0)</f>
        <v>0</v>
      </c>
      <c r="Q40" s="78">
        <f>IFERROR(VLOOKUP(R40,fees,S40),0)++Table1[[#This Row],[Late fee]]</f>
        <v>0</v>
      </c>
      <c r="R40">
        <f t="shared" si="0"/>
        <v>0</v>
      </c>
      <c r="S40">
        <f t="shared" si="3"/>
        <v>4</v>
      </c>
      <c r="T40" s="79"/>
      <c r="U40" s="66"/>
      <c r="V40" s="79"/>
      <c r="W40" s="24"/>
      <c r="X40" s="24"/>
      <c r="Y40" s="24"/>
      <c r="Z40" s="24"/>
      <c r="AA40" s="55"/>
      <c r="AB40" s="24">
        <f t="shared" si="1"/>
        <v>0</v>
      </c>
      <c r="AC40" s="55">
        <f t="shared" si="2"/>
        <v>0</v>
      </c>
    </row>
    <row r="41" spans="1:29">
      <c r="A41" s="25"/>
      <c r="B41" t="str">
        <f>IF(Table1[[#This Row],[Official Name]]="","",MAX(B$11:B40)+1)</f>
        <v/>
      </c>
      <c r="C41" t="str">
        <f t="shared" si="4"/>
        <v/>
      </c>
      <c r="D41" s="24"/>
      <c r="F41" s="24" t="str">
        <f>IF(E41&lt;1," ",YEAR(lookup!$C$1)-YEAR(E41))</f>
        <v> </v>
      </c>
      <c r="G41" s="24"/>
      <c r="H41" s="24"/>
      <c r="I41" s="24"/>
      <c r="J41" s="55"/>
      <c r="K41" s="24"/>
      <c r="L41" s="24"/>
      <c r="M41" s="24"/>
      <c r="N41" s="24"/>
      <c r="O41" s="24"/>
      <c r="P41" s="24">
        <f>IF(AND(lookup!$N$12=1,Table1[[#This Row],[Column6]]&gt;0),10,0)</f>
        <v>0</v>
      </c>
      <c r="Q41" s="78">
        <f>IFERROR(VLOOKUP(R41,fees,S41),0)++Table1[[#This Row],[Late fee]]</f>
        <v>0</v>
      </c>
      <c r="R41">
        <f t="shared" si="0"/>
        <v>0</v>
      </c>
      <c r="S41">
        <f t="shared" si="3"/>
        <v>4</v>
      </c>
      <c r="T41" s="79"/>
      <c r="U41" s="66"/>
      <c r="V41" s="79"/>
      <c r="W41" s="24"/>
      <c r="X41" s="24"/>
      <c r="Y41" s="24"/>
      <c r="Z41" s="24"/>
      <c r="AA41" s="55"/>
      <c r="AB41" s="24">
        <f t="shared" si="1"/>
        <v>0</v>
      </c>
      <c r="AC41" s="55">
        <f t="shared" si="2"/>
        <v>0</v>
      </c>
    </row>
    <row r="42" spans="1:29">
      <c r="A42" s="25"/>
      <c r="B42" s="26" t="str">
        <f>IF(Table1[[#This Row],[Official Name]]="","",MAX(B$11:B41)+1)</f>
        <v/>
      </c>
      <c r="C42" s="26" t="str">
        <f t="shared" si="4"/>
        <v/>
      </c>
      <c r="D42" s="27"/>
      <c r="E42" s="26"/>
      <c r="F42" s="27" t="str">
        <f>IF(E42&lt;1," ",YEAR(lookup!$C$1)-YEAR(E42))</f>
        <v> </v>
      </c>
      <c r="G42" s="27"/>
      <c r="H42" s="27"/>
      <c r="I42" s="27"/>
      <c r="J42" s="56"/>
      <c r="K42" s="27"/>
      <c r="L42" s="27"/>
      <c r="M42" s="27"/>
      <c r="N42" s="27"/>
      <c r="O42" s="27"/>
      <c r="P42" s="24">
        <f>IF(AND(lookup!$N$12=1,Table1[[#This Row],[Column6]]&gt;0),10,0)</f>
        <v>0</v>
      </c>
      <c r="Q42" s="80">
        <f>IFERROR(VLOOKUP(R42,fees,S42),0)++Table1[[#This Row],[Late fee]]</f>
        <v>0</v>
      </c>
      <c r="R42" s="26">
        <f t="shared" si="0"/>
        <v>0</v>
      </c>
      <c r="S42" s="26">
        <f t="shared" si="3"/>
        <v>4</v>
      </c>
      <c r="T42" s="81"/>
      <c r="U42" s="82"/>
      <c r="V42" s="81"/>
      <c r="W42" s="27"/>
      <c r="X42" s="27"/>
      <c r="Y42" s="27"/>
      <c r="Z42" s="27"/>
      <c r="AA42" s="56"/>
      <c r="AB42" s="27">
        <f t="shared" si="1"/>
        <v>0</v>
      </c>
      <c r="AC42" s="56">
        <f t="shared" si="2"/>
        <v>0</v>
      </c>
    </row>
    <row r="43" spans="6:16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6:16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6:16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</sheetData>
  <protectedRanges>
    <protectedRange sqref="J2:K3" name="Range8"/>
    <protectedRange sqref="K2 J3" name="Range6"/>
    <protectedRange sqref="T12:AA42" name="Range3"/>
    <protectedRange sqref="G12:O42" name="Range2"/>
    <protectedRange sqref="A12:E42" name="Range4"/>
    <protectedRange sqref="D2:F2" name="Range5"/>
    <protectedRange sqref="M2:P3" name="Range7"/>
    <protectedRange sqref="M2:Q3" name="Range9"/>
  </protectedRanges>
  <mergeCells count="11">
    <mergeCell ref="D2:F2"/>
    <mergeCell ref="J2:K2"/>
    <mergeCell ref="M2:Q2"/>
    <mergeCell ref="J3:K3"/>
    <mergeCell ref="M3:Q3"/>
    <mergeCell ref="T9:V9"/>
    <mergeCell ref="W9:AA9"/>
    <mergeCell ref="D10:H10"/>
    <mergeCell ref="I10:J10"/>
    <mergeCell ref="L10:N10"/>
    <mergeCell ref="U10:V10"/>
  </mergeCells>
  <dataValidations count="7">
    <dataValidation type="list" allowBlank="1" showInputMessage="1" showErrorMessage="1" sqref="D12:D45">
      <formula1>member</formula1>
    </dataValidation>
    <dataValidation type="list" allowBlank="1" showInputMessage="1" showErrorMessage="1" sqref="G12:G45">
      <formula1>Gender</formula1>
    </dataValidation>
    <dataValidation type="date" operator="between" allowBlank="1" showInputMessage="1" showErrorMessage="1" sqref="E12:E42">
      <formula1>14611</formula1>
      <formula2>42735</formula2>
    </dataValidation>
    <dataValidation type="list" allowBlank="1" showInputMessage="1" showErrorMessage="1" sqref="P43:P45 K12:O45 W12:AA42">
      <formula1>Entry</formula1>
    </dataValidation>
    <dataValidation type="date" operator="between" allowBlank="1" showInputMessage="1" showErrorMessage="1" sqref="E43:E45">
      <formula1>14611</formula1>
      <formula2>42004</formula2>
    </dataValidation>
    <dataValidation type="list" allowBlank="1" showInputMessage="1" showErrorMessage="1" sqref="H12:H45">
      <formula1>Grade</formula1>
    </dataValidation>
    <dataValidation type="list" allowBlank="1" showInputMessage="1" showErrorMessage="1" sqref="T12:V42">
      <formula1>listnames</formula1>
    </dataValidation>
  </dataValidations>
  <pageMargins left="0.236220472440945" right="0.236220472440945" top="0.748031496062992" bottom="0.748031496062992" header="0.31496062992126" footer="0.31496062992126"/>
  <pageSetup paperSize="9" scale="79" fitToWidth="2" fitToHeight="0" orientation="landscape" verticalDpi="300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C2" sqref="C2"/>
    </sheetView>
  </sheetViews>
  <sheetFormatPr defaultColWidth="9" defaultRowHeight="15"/>
  <cols>
    <col min="3" max="3" width="10.5714285714286" customWidth="1"/>
  </cols>
  <sheetData>
    <row r="1" spans="1:3">
      <c r="A1" t="s">
        <v>51</v>
      </c>
      <c r="C1" s="1">
        <v>45291</v>
      </c>
    </row>
    <row r="5" spans="1:10">
      <c r="A5" t="s">
        <v>52</v>
      </c>
      <c r="B5" t="s">
        <v>30</v>
      </c>
      <c r="C5" t="s">
        <v>53</v>
      </c>
      <c r="D5" t="s">
        <v>54</v>
      </c>
      <c r="F5" t="s">
        <v>55</v>
      </c>
      <c r="G5" t="s">
        <v>56</v>
      </c>
      <c r="H5" t="s">
        <v>56</v>
      </c>
      <c r="I5" t="s">
        <v>57</v>
      </c>
      <c r="J5" t="s">
        <v>58</v>
      </c>
    </row>
    <row r="6" spans="1:10">
      <c r="A6" t="s">
        <v>59</v>
      </c>
      <c r="B6">
        <v>9</v>
      </c>
      <c r="C6" t="s">
        <v>60</v>
      </c>
      <c r="D6" t="s">
        <v>60</v>
      </c>
      <c r="F6">
        <v>1</v>
      </c>
      <c r="G6">
        <v>65</v>
      </c>
      <c r="H6">
        <v>55</v>
      </c>
      <c r="I6">
        <v>45</v>
      </c>
      <c r="J6">
        <v>35</v>
      </c>
    </row>
    <row r="7" spans="1:10">
      <c r="A7" t="s">
        <v>61</v>
      </c>
      <c r="B7">
        <v>8</v>
      </c>
      <c r="D7" t="s">
        <v>62</v>
      </c>
      <c r="F7">
        <v>2</v>
      </c>
      <c r="G7">
        <f>G6+15</f>
        <v>80</v>
      </c>
      <c r="H7">
        <f>H6+15</f>
        <v>70</v>
      </c>
      <c r="I7">
        <f t="shared" ref="I7:I12" si="0">I6+10</f>
        <v>55</v>
      </c>
      <c r="J7">
        <f t="shared" ref="J7:J12" si="1">J6+10</f>
        <v>45</v>
      </c>
    </row>
    <row r="8" spans="2:10">
      <c r="B8">
        <v>7</v>
      </c>
      <c r="F8">
        <v>3</v>
      </c>
      <c r="G8">
        <f>G7+15</f>
        <v>95</v>
      </c>
      <c r="H8">
        <f>H7+15</f>
        <v>85</v>
      </c>
      <c r="I8">
        <f t="shared" si="0"/>
        <v>65</v>
      </c>
      <c r="J8">
        <f t="shared" si="1"/>
        <v>55</v>
      </c>
    </row>
    <row r="9" spans="2:10">
      <c r="B9">
        <v>6</v>
      </c>
      <c r="F9">
        <v>4</v>
      </c>
      <c r="G9">
        <f t="shared" ref="G9:H12" si="2">G8+15</f>
        <v>110</v>
      </c>
      <c r="H9">
        <f t="shared" si="2"/>
        <v>100</v>
      </c>
      <c r="I9">
        <f t="shared" si="0"/>
        <v>75</v>
      </c>
      <c r="J9">
        <f t="shared" si="1"/>
        <v>65</v>
      </c>
    </row>
    <row r="10" spans="2:10">
      <c r="B10">
        <v>5</v>
      </c>
      <c r="F10">
        <v>5</v>
      </c>
      <c r="G10">
        <f t="shared" si="2"/>
        <v>125</v>
      </c>
      <c r="H10">
        <f t="shared" si="2"/>
        <v>115</v>
      </c>
      <c r="I10">
        <f t="shared" si="0"/>
        <v>85</v>
      </c>
      <c r="J10">
        <f t="shared" si="1"/>
        <v>75</v>
      </c>
    </row>
    <row r="11" spans="2:10">
      <c r="B11">
        <v>4</v>
      </c>
      <c r="F11">
        <v>6</v>
      </c>
      <c r="G11">
        <f t="shared" si="2"/>
        <v>140</v>
      </c>
      <c r="H11">
        <f t="shared" si="2"/>
        <v>130</v>
      </c>
      <c r="I11">
        <f t="shared" si="0"/>
        <v>95</v>
      </c>
      <c r="J11">
        <f t="shared" si="1"/>
        <v>85</v>
      </c>
    </row>
    <row r="12" spans="2:14">
      <c r="B12">
        <v>3</v>
      </c>
      <c r="F12">
        <v>7</v>
      </c>
      <c r="G12">
        <f t="shared" si="2"/>
        <v>155</v>
      </c>
      <c r="H12">
        <f t="shared" si="2"/>
        <v>145</v>
      </c>
      <c r="I12">
        <f t="shared" si="0"/>
        <v>105</v>
      </c>
      <c r="J12">
        <f t="shared" si="1"/>
        <v>95</v>
      </c>
      <c r="M12" t="b">
        <v>0</v>
      </c>
      <c r="N12">
        <f>IF(M12=TRUE,1,0)</f>
        <v>0</v>
      </c>
    </row>
    <row r="13" spans="2:2">
      <c r="B13">
        <v>2</v>
      </c>
    </row>
    <row r="14" spans="2:2">
      <c r="B14">
        <v>1</v>
      </c>
    </row>
    <row r="15" spans="2:2">
      <c r="B15" s="88" t="s">
        <v>63</v>
      </c>
    </row>
    <row r="19" spans="2:4">
      <c r="B19" t="s">
        <v>64</v>
      </c>
      <c r="D19" s="2" t="s">
        <v>65</v>
      </c>
    </row>
    <row r="20" spans="2:4">
      <c r="B20" t="s">
        <v>66</v>
      </c>
      <c r="D20" s="2" t="s">
        <v>67</v>
      </c>
    </row>
    <row r="21" spans="4:4">
      <c r="D21" s="2" t="s">
        <v>68</v>
      </c>
    </row>
    <row r="22" spans="4:4">
      <c r="D22" s="2" t="s">
        <v>69</v>
      </c>
    </row>
    <row r="23" spans="4:4">
      <c r="D23" s="2" t="s">
        <v>70</v>
      </c>
    </row>
    <row r="24" spans="4:4">
      <c r="D24" s="2" t="s">
        <v>71</v>
      </c>
    </row>
    <row r="25" spans="4:4">
      <c r="D25" s="2" t="s">
        <v>72</v>
      </c>
    </row>
  </sheetData>
  <sheetProtection selectLockedCells="1" selectUnlockedCells="1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8" rangeCreator="" othersAccessPermission="edit"/>
    <arrUserId title="Range6" rangeCreator="" othersAccessPermission="edit"/>
    <arrUserId title="Range3" rangeCreator="" othersAccessPermission="edit"/>
    <arrUserId title="Range2" rangeCreator="" othersAccessPermission="edit"/>
    <arrUserId title="Range4" rangeCreator="" othersAccessPermission="edit"/>
    <arrUserId title="Range5" rangeCreator="" othersAccessPermission="edit"/>
    <arrUserId title="Range7" rangeCreator="" othersAccessPermission="edit"/>
    <arrUserId title="Range9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 entry</vt:lpstr>
      <vt:lpstr>lookup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Yorick Neal</dc:creator>
  <cp:lastModifiedBy>wybro</cp:lastModifiedBy>
  <dcterms:created xsi:type="dcterms:W3CDTF">2019-01-21T03:08:00Z</dcterms:created>
  <dcterms:modified xsi:type="dcterms:W3CDTF">2022-12-01T07:12:26Z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9821BFBE4DA74DE6B0D75206FF7BF095</vt:lpwstr>
  </property>
  <property fmtid="{D5CDD505-2E9C-101B-9397-08002B2CF9AE}" pid="3" name="KSOProductBuildVer">
    <vt:lpwstr>1033-11.2.0.11417</vt:lpwstr>
  </property>
</Properties>
</file>